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9180" windowHeight="2910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01,01,15" sheetId="7" r:id="rId7"/>
  </sheets>
  <definedNames>
    <definedName name="_xlnm.Print_Area" localSheetId="6">'01,01,15'!$B$1:$P$40</definedName>
    <definedName name="_xlnm.Print_Area" localSheetId="3">'01,01,16'!$B$1:$P$35</definedName>
    <definedName name="_xlnm.Print_Area" localSheetId="2">'01,01,16 (2)'!$B$1:$P$35</definedName>
    <definedName name="_xlnm.Print_Area" localSheetId="1">'01,05,16'!$B$1:$P$35</definedName>
    <definedName name="_xlnm.Print_Area" localSheetId="5">'01,09,15'!$B$1:$P$35</definedName>
    <definedName name="_xlnm.Print_Area" localSheetId="0">'01,09,16'!$B$1:$Q$40</definedName>
    <definedName name="_xlnm.Print_Area" localSheetId="4">'01,12,15'!$B$1:$P$35</definedName>
  </definedNames>
  <calcPr fullCalcOnLoad="1"/>
</workbook>
</file>

<file path=xl/sharedStrings.xml><?xml version="1.0" encoding="utf-8"?>
<sst xmlns="http://schemas.openxmlformats.org/spreadsheetml/2006/main" count="459" uniqueCount="89">
  <si>
    <t xml:space="preserve">     </t>
  </si>
  <si>
    <t>В С Ь О Г О:</t>
  </si>
  <si>
    <t>Назва структурного</t>
  </si>
  <si>
    <t>К-сть</t>
  </si>
  <si>
    <t>один.</t>
  </si>
  <si>
    <t>оклад</t>
  </si>
  <si>
    <t>Надбавка (грн.)</t>
  </si>
  <si>
    <t>Фонд</t>
  </si>
  <si>
    <t>з/плати</t>
  </si>
  <si>
    <t>на</t>
  </si>
  <si>
    <t>місяць</t>
  </si>
  <si>
    <t>підрозділу та посад</t>
  </si>
  <si>
    <t xml:space="preserve">з місячним фондом з/плати   </t>
  </si>
  <si>
    <t>стаж</t>
  </si>
  <si>
    <t>доплата</t>
  </si>
  <si>
    <t>прибир.</t>
  </si>
  <si>
    <t>Посадовий</t>
  </si>
  <si>
    <t>Директор</t>
  </si>
  <si>
    <t>Завуч</t>
  </si>
  <si>
    <t>Сторож</t>
  </si>
  <si>
    <t>Робітник з обслуг.</t>
  </si>
  <si>
    <t>зарплати</t>
  </si>
  <si>
    <t>Гуртки</t>
  </si>
  <si>
    <t>з місячним фондом з/плати</t>
  </si>
  <si>
    <t xml:space="preserve">  </t>
  </si>
  <si>
    <t>місячним фондом зар.плати</t>
  </si>
  <si>
    <t xml:space="preserve">    </t>
  </si>
  <si>
    <t>ЗАТВЕРДЖУЮ:</t>
  </si>
  <si>
    <t>роз</t>
  </si>
  <si>
    <t>ряд</t>
  </si>
  <si>
    <t>2</t>
  </si>
  <si>
    <t>1</t>
  </si>
  <si>
    <t>Прибиральниця  службових приміщень</t>
  </si>
  <si>
    <r>
      <t xml:space="preserve">          штат в кількості штатних одиниць</t>
    </r>
    <r>
      <rPr>
        <sz val="10"/>
        <rFont val="Arial Cyr"/>
        <family val="0"/>
      </rPr>
      <t xml:space="preserve"> </t>
    </r>
  </si>
  <si>
    <t>Ш Т А Т Н И Й  Р О З П И С</t>
  </si>
  <si>
    <t>12 м-ці</t>
  </si>
  <si>
    <t>Погоджено</t>
  </si>
  <si>
    <t xml:space="preserve">начальник фінансового </t>
  </si>
  <si>
    <t>І.П. Зюзько</t>
  </si>
  <si>
    <t xml:space="preserve">міський голова </t>
  </si>
  <si>
    <t>В.І. Пунтус</t>
  </si>
  <si>
    <t>управління                            І.П. Печко</t>
  </si>
  <si>
    <t xml:space="preserve">головний бухгалтер </t>
  </si>
  <si>
    <t xml:space="preserve">С.Д. Шарай </t>
  </si>
  <si>
    <t xml:space="preserve">начальник відділу освіти, молоді та спорту </t>
  </si>
  <si>
    <t xml:space="preserve">            з місячним фондом</t>
  </si>
  <si>
    <t xml:space="preserve">     на 1  січня   2015 р.</t>
  </si>
  <si>
    <t xml:space="preserve">                   К  Д  Ю  С  Ш</t>
  </si>
  <si>
    <t>Заступник директора</t>
  </si>
  <si>
    <t xml:space="preserve">     на 1  вересня   2015 р.</t>
  </si>
  <si>
    <t>Тренер-викладач</t>
  </si>
  <si>
    <t>10</t>
  </si>
  <si>
    <t>9</t>
  </si>
  <si>
    <t xml:space="preserve">          штат в кількості штатних одиниць </t>
  </si>
  <si>
    <t>В.В.Перекута</t>
  </si>
  <si>
    <t>начальник відділу освіти, молоді та спорту</t>
  </si>
  <si>
    <t>І.П.Зюзько</t>
  </si>
  <si>
    <t xml:space="preserve">     на 1  грудня   2015 р.</t>
  </si>
  <si>
    <t>шкідливі</t>
  </si>
  <si>
    <t>умови</t>
  </si>
  <si>
    <t>нічний</t>
  </si>
  <si>
    <t>час</t>
  </si>
  <si>
    <t xml:space="preserve">     на 1  січня   2016 р.</t>
  </si>
  <si>
    <t>надбавка</t>
  </si>
  <si>
    <t>за складність</t>
  </si>
  <si>
    <t>і напруже</t>
  </si>
  <si>
    <t>ність</t>
  </si>
  <si>
    <t xml:space="preserve">     на 1  травня   2016 р.</t>
  </si>
  <si>
    <t xml:space="preserve">Головний бухгалтер </t>
  </si>
  <si>
    <t xml:space="preserve">штат в кількості 18,2 штатних одиниць з місячним </t>
  </si>
  <si>
    <t>фондом заробітної плати 43341,05грн.</t>
  </si>
  <si>
    <t>начальник фінансового управління</t>
  </si>
  <si>
    <t>В.І.Печко</t>
  </si>
  <si>
    <t xml:space="preserve">     1 травня     2016р.                                         м.п.</t>
  </si>
  <si>
    <t>1 травня 2016р.</t>
  </si>
  <si>
    <t>м.п.</t>
  </si>
  <si>
    <t>1 вересня 2016р.</t>
  </si>
  <si>
    <t xml:space="preserve">     1 вересня     2016р.                                         м.п.</t>
  </si>
  <si>
    <t xml:space="preserve">     на 1  вересня   2016 р.</t>
  </si>
  <si>
    <t>ЗАТВЕРДЖЕНО</t>
  </si>
  <si>
    <t>Рішення дванадцятої сесії</t>
  </si>
  <si>
    <t>міської ради VII скликання</t>
  </si>
  <si>
    <t xml:space="preserve">                          ЗАТВЕРДЖУЮ:</t>
  </si>
  <si>
    <t xml:space="preserve">                                          штат в кількості штатних одиниць </t>
  </si>
  <si>
    <t xml:space="preserve">                                           з місячним фондом з/п</t>
  </si>
  <si>
    <t xml:space="preserve">                                           начальник відділу освіти, молоді та спорту</t>
  </si>
  <si>
    <t>06  жовтня 2016 року   № 183</t>
  </si>
  <si>
    <r>
      <t xml:space="preserve">           </t>
    </r>
    <r>
      <rPr>
        <sz val="14"/>
        <rFont val="Arial Cyr"/>
        <family val="0"/>
      </rPr>
      <t>Секретар міської ради</t>
    </r>
  </si>
  <si>
    <t>Ю. Лакоза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</si>
</sst>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_-* #,##0.0\ &quot;грн.&quot;_-;\-* #,##0.0\ &quot;грн.&quot;_-;_-* &quot;-&quot;??\ &quot;грн.&quot;_-;_-@_-"/>
    <numFmt numFmtId="182" formatCode="_-* #,##0\ &quot;грн.&quot;_-;\-* #,##0\ &quot;грн.&quot;_-;_-* &quot;-&quot;??\ &quot;грн.&quot;_-;_-@_-"/>
    <numFmt numFmtId="183" formatCode="0.0"/>
    <numFmt numFmtId="184" formatCode="#,##0.00&quot;р.&quot;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14"/>
      <name val="Arial Cyr"/>
      <family val="0"/>
    </font>
    <font>
      <sz val="14"/>
      <color indexed="12"/>
      <name val="Arial Cyr"/>
      <family val="0"/>
    </font>
    <font>
      <b/>
      <sz val="14"/>
      <color indexed="12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9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9" fontId="0" fillId="0" borderId="17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8" fillId="0" borderId="25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49" fontId="5" fillId="0" borderId="34" xfId="0" applyNumberFormat="1" applyFont="1" applyFill="1" applyBorder="1" applyAlignment="1">
      <alignment/>
    </xf>
    <xf numFmtId="49" fontId="5" fillId="0" borderId="35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0" fontId="0" fillId="0" borderId="36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/>
    </xf>
    <xf numFmtId="0" fontId="10" fillId="0" borderId="27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9" fontId="10" fillId="0" borderId="35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49" fontId="10" fillId="0" borderId="32" xfId="0" applyNumberFormat="1" applyFont="1" applyFill="1" applyBorder="1" applyAlignment="1">
      <alignment/>
    </xf>
    <xf numFmtId="2" fontId="10" fillId="0" borderId="33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2" fontId="8" fillId="0" borderId="0" xfId="0" applyNumberFormat="1" applyFont="1" applyBorder="1" applyAlignment="1">
      <alignment horizontal="left"/>
    </xf>
    <xf numFmtId="2" fontId="0" fillId="0" borderId="3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/>
    </xf>
    <xf numFmtId="2" fontId="5" fillId="0" borderId="38" xfId="0" applyNumberFormat="1" applyFont="1" applyFill="1" applyBorder="1" applyAlignment="1">
      <alignment/>
    </xf>
    <xf numFmtId="2" fontId="10" fillId="0" borderId="39" xfId="0" applyNumberFormat="1" applyFont="1" applyFill="1" applyBorder="1" applyAlignment="1">
      <alignment/>
    </xf>
    <xf numFmtId="2" fontId="10" fillId="0" borderId="40" xfId="0" applyNumberFormat="1" applyFont="1" applyFill="1" applyBorder="1" applyAlignment="1">
      <alignment/>
    </xf>
    <xf numFmtId="2" fontId="10" fillId="0" borderId="39" xfId="0" applyNumberFormat="1" applyFont="1" applyFill="1" applyBorder="1" applyAlignment="1">
      <alignment/>
    </xf>
    <xf numFmtId="2" fontId="3" fillId="0" borderId="40" xfId="0" applyNumberFormat="1" applyFont="1" applyFill="1" applyBorder="1" applyAlignment="1">
      <alignment/>
    </xf>
    <xf numFmtId="2" fontId="3" fillId="0" borderId="41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 horizontal="center"/>
    </xf>
    <xf numFmtId="2" fontId="0" fillId="0" borderId="40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2" fontId="10" fillId="0" borderId="33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center"/>
    </xf>
    <xf numFmtId="2" fontId="10" fillId="0" borderId="44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0" fillId="0" borderId="45" xfId="0" applyBorder="1" applyAlignment="1">
      <alignment/>
    </xf>
    <xf numFmtId="2" fontId="5" fillId="0" borderId="25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5" fillId="0" borderId="46" xfId="0" applyNumberFormat="1" applyFont="1" applyFill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2" fontId="5" fillId="0" borderId="48" xfId="0" applyNumberFormat="1" applyFont="1" applyFill="1" applyBorder="1" applyAlignment="1">
      <alignment horizontal="right"/>
    </xf>
    <xf numFmtId="2" fontId="3" fillId="0" borderId="42" xfId="0" applyNumberFormat="1" applyFont="1" applyFill="1" applyBorder="1" applyAlignment="1">
      <alignment/>
    </xf>
    <xf numFmtId="2" fontId="3" fillId="0" borderId="48" xfId="0" applyNumberFormat="1" applyFont="1" applyFill="1" applyBorder="1" applyAlignment="1">
      <alignment/>
    </xf>
    <xf numFmtId="2" fontId="5" fillId="0" borderId="48" xfId="0" applyNumberFormat="1" applyFont="1" applyFill="1" applyBorder="1" applyAlignment="1">
      <alignment/>
    </xf>
    <xf numFmtId="2" fontId="5" fillId="0" borderId="49" xfId="0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2" fontId="5" fillId="0" borderId="51" xfId="0" applyNumberFormat="1" applyFont="1" applyFill="1" applyBorder="1" applyAlignment="1">
      <alignment horizontal="right"/>
    </xf>
    <xf numFmtId="2" fontId="0" fillId="0" borderId="5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" fontId="5" fillId="0" borderId="37" xfId="0" applyNumberFormat="1" applyFont="1" applyFill="1" applyBorder="1" applyAlignment="1">
      <alignment horizontal="center"/>
    </xf>
    <xf numFmtId="2" fontId="5" fillId="0" borderId="53" xfId="0" applyNumberFormat="1" applyFont="1" applyFill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2" fontId="10" fillId="0" borderId="40" xfId="0" applyNumberFormat="1" applyFont="1" applyFill="1" applyBorder="1" applyAlignment="1">
      <alignment horizontal="left"/>
    </xf>
    <xf numFmtId="2" fontId="10" fillId="0" borderId="41" xfId="0" applyNumberFormat="1" applyFont="1" applyFill="1" applyBorder="1" applyAlignment="1">
      <alignment horizontal="left"/>
    </xf>
    <xf numFmtId="49" fontId="10" fillId="0" borderId="39" xfId="0" applyNumberFormat="1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39" xfId="0" applyNumberFormat="1" applyFill="1" applyBorder="1" applyAlignment="1">
      <alignment/>
    </xf>
    <xf numFmtId="0" fontId="10" fillId="32" borderId="20" xfId="0" applyNumberFormat="1" applyFont="1" applyFill="1" applyBorder="1" applyAlignment="1">
      <alignment horizontal="center"/>
    </xf>
    <xf numFmtId="0" fontId="10" fillId="32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9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9" fontId="0" fillId="0" borderId="17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/>
    </xf>
    <xf numFmtId="2" fontId="16" fillId="0" borderId="27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 horizontal="center"/>
    </xf>
    <xf numFmtId="2" fontId="0" fillId="0" borderId="44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2" fontId="5" fillId="0" borderId="56" xfId="0" applyNumberFormat="1" applyFont="1" applyFill="1" applyBorder="1" applyAlignment="1">
      <alignment horizontal="center"/>
    </xf>
    <xf numFmtId="9" fontId="0" fillId="0" borderId="57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0" fontId="3" fillId="0" borderId="0" xfId="0" applyFont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0" fillId="0" borderId="42" xfId="0" applyNumberForma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11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2" fontId="7" fillId="0" borderId="2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9" fontId="5" fillId="0" borderId="20" xfId="0" applyNumberFormat="1" applyFont="1" applyFill="1" applyBorder="1" applyAlignment="1">
      <alignment/>
    </xf>
    <xf numFmtId="9" fontId="0" fillId="0" borderId="20" xfId="0" applyNumberFormat="1" applyFont="1" applyFill="1" applyBorder="1" applyAlignment="1">
      <alignment horizontal="center"/>
    </xf>
    <xf numFmtId="9" fontId="0" fillId="0" borderId="20" xfId="0" applyNumberForma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0" fillId="0" borderId="20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49" fontId="10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11" fillId="0" borderId="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58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2" fontId="13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view="pageBreakPreview" zoomScale="80" zoomScaleSheetLayoutView="80" zoomScalePageLayoutView="0" workbookViewId="0" topLeftCell="A10">
      <selection activeCell="O40" sqref="O40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2" width="12.375" style="0" customWidth="1"/>
    <col min="13" max="13" width="11.125" style="0" customWidth="1"/>
    <col min="14" max="14" width="7.875" style="0" customWidth="1"/>
    <col min="15" max="15" width="14.75390625" style="0" customWidth="1"/>
    <col min="16" max="16" width="14.875" style="0" customWidth="1"/>
    <col min="17" max="17" width="10.625" style="0" customWidth="1"/>
  </cols>
  <sheetData>
    <row r="1" spans="7:17" ht="18">
      <c r="G1" s="1"/>
      <c r="N1" s="182" t="s">
        <v>79</v>
      </c>
      <c r="O1" s="181"/>
      <c r="P1" s="181"/>
      <c r="Q1" s="181"/>
    </row>
    <row r="2" spans="14:17" ht="18">
      <c r="N2" s="182" t="s">
        <v>80</v>
      </c>
      <c r="O2" s="181"/>
      <c r="P2" s="181"/>
      <c r="Q2" s="181"/>
    </row>
    <row r="3" spans="14:16" ht="18">
      <c r="N3" s="182" t="s">
        <v>81</v>
      </c>
      <c r="O3" s="181"/>
      <c r="P3" s="181"/>
    </row>
    <row r="4" spans="14:17" ht="15">
      <c r="N4" s="185" t="s">
        <v>86</v>
      </c>
      <c r="O4" s="181"/>
      <c r="P4" s="181"/>
      <c r="Q4" s="181"/>
    </row>
    <row r="6" spans="2:17" ht="20.25">
      <c r="B6" s="12" t="s">
        <v>36</v>
      </c>
      <c r="C6" s="12"/>
      <c r="D6" s="186" t="s">
        <v>34</v>
      </c>
      <c r="E6" s="186"/>
      <c r="F6" s="187"/>
      <c r="G6" s="187"/>
      <c r="H6" s="187"/>
      <c r="I6" s="187"/>
      <c r="J6" s="187"/>
      <c r="K6" s="187"/>
      <c r="L6" s="187"/>
      <c r="M6" s="214" t="s">
        <v>82</v>
      </c>
      <c r="N6" s="214"/>
      <c r="O6" s="214"/>
      <c r="P6" s="215"/>
      <c r="Q6" s="1"/>
    </row>
    <row r="7" spans="2:17" ht="18">
      <c r="B7" s="183" t="s">
        <v>69</v>
      </c>
      <c r="C7" s="31"/>
      <c r="D7" s="223" t="s">
        <v>78</v>
      </c>
      <c r="E7" s="218"/>
      <c r="F7" s="218"/>
      <c r="G7" s="134"/>
      <c r="H7" s="31"/>
      <c r="I7" s="31"/>
      <c r="J7" s="12"/>
      <c r="K7" s="13"/>
      <c r="L7" s="216" t="s">
        <v>83</v>
      </c>
      <c r="M7" s="215"/>
      <c r="N7" s="215"/>
      <c r="O7" s="215"/>
      <c r="P7" s="215"/>
      <c r="Q7" s="179">
        <v>18.2</v>
      </c>
    </row>
    <row r="8" spans="2:17" ht="18">
      <c r="B8" s="184" t="s">
        <v>70</v>
      </c>
      <c r="C8" s="42"/>
      <c r="D8" s="42"/>
      <c r="E8" s="42"/>
      <c r="F8" s="35"/>
      <c r="G8" s="43"/>
      <c r="H8" s="42" t="s">
        <v>23</v>
      </c>
      <c r="I8" s="31"/>
      <c r="J8" s="41" t="s">
        <v>25</v>
      </c>
      <c r="K8" s="41" t="s">
        <v>12</v>
      </c>
      <c r="L8" s="224" t="s">
        <v>84</v>
      </c>
      <c r="M8" s="225"/>
      <c r="N8" s="225"/>
      <c r="O8" s="225"/>
      <c r="P8" s="178"/>
      <c r="Q8" s="1">
        <v>43341.05</v>
      </c>
    </row>
    <row r="9" spans="2:17" ht="20.25">
      <c r="B9" s="175" t="s">
        <v>71</v>
      </c>
      <c r="C9" s="219" t="s">
        <v>47</v>
      </c>
      <c r="D9" s="218"/>
      <c r="E9" s="218"/>
      <c r="F9" s="218"/>
      <c r="G9" s="31"/>
      <c r="H9" s="31"/>
      <c r="I9" s="31"/>
      <c r="J9" s="12"/>
      <c r="K9" s="12"/>
      <c r="L9" s="217" t="s">
        <v>85</v>
      </c>
      <c r="M9" s="218"/>
      <c r="N9" s="218"/>
      <c r="O9" s="218"/>
      <c r="P9" s="218"/>
      <c r="Q9" s="215"/>
    </row>
    <row r="10" spans="2:17" ht="15">
      <c r="B10" s="176" t="s">
        <v>72</v>
      </c>
      <c r="C10" s="12"/>
      <c r="D10" s="12"/>
      <c r="E10" s="12"/>
      <c r="F10" s="12"/>
      <c r="G10" s="12"/>
      <c r="H10" s="12"/>
      <c r="I10" s="12"/>
      <c r="J10" s="12"/>
      <c r="K10" s="12"/>
      <c r="L10" s="153"/>
      <c r="M10" s="153"/>
      <c r="N10" s="153"/>
      <c r="O10" s="152"/>
      <c r="P10" s="176"/>
      <c r="Q10" s="176" t="s">
        <v>56</v>
      </c>
    </row>
    <row r="11" spans="2:17" ht="15">
      <c r="B11" s="28" t="s">
        <v>77</v>
      </c>
      <c r="C11" s="12"/>
      <c r="D11" s="12"/>
      <c r="E11" s="12"/>
      <c r="F11" s="12"/>
      <c r="G11" s="12"/>
      <c r="H11" s="12"/>
      <c r="I11" s="12"/>
      <c r="J11" s="12"/>
      <c r="K11" s="12"/>
      <c r="L11" s="188"/>
      <c r="M11" s="188"/>
      <c r="N11" s="188"/>
      <c r="O11" s="188" t="s">
        <v>76</v>
      </c>
      <c r="P11" s="188"/>
      <c r="Q11" s="189" t="s">
        <v>75</v>
      </c>
    </row>
    <row r="12" spans="2:16" ht="14.25">
      <c r="B12" s="62" t="s">
        <v>2</v>
      </c>
      <c r="C12" s="62" t="s">
        <v>28</v>
      </c>
      <c r="D12" s="192" t="s">
        <v>3</v>
      </c>
      <c r="E12" s="63" t="s">
        <v>16</v>
      </c>
      <c r="F12" s="62" t="s">
        <v>7</v>
      </c>
      <c r="G12" s="220" t="s">
        <v>6</v>
      </c>
      <c r="H12" s="221"/>
      <c r="I12" s="221"/>
      <c r="J12" s="221"/>
      <c r="K12" s="221"/>
      <c r="L12" s="222" t="s">
        <v>14</v>
      </c>
      <c r="M12" s="222"/>
      <c r="N12" s="193"/>
      <c r="O12" s="194" t="s">
        <v>7</v>
      </c>
      <c r="P12" s="194" t="s">
        <v>7</v>
      </c>
    </row>
    <row r="13" spans="2:16" ht="12.75">
      <c r="B13" s="62"/>
      <c r="C13" s="62" t="s">
        <v>29</v>
      </c>
      <c r="D13" s="195"/>
      <c r="E13" s="62" t="s">
        <v>5</v>
      </c>
      <c r="F13" s="194" t="s">
        <v>21</v>
      </c>
      <c r="G13" s="195"/>
      <c r="H13" s="195"/>
      <c r="I13" s="196"/>
      <c r="J13" s="197"/>
      <c r="K13" s="197"/>
      <c r="L13" s="198" t="s">
        <v>60</v>
      </c>
      <c r="M13" s="198" t="s">
        <v>58</v>
      </c>
      <c r="N13" s="199"/>
      <c r="O13" s="194" t="s">
        <v>8</v>
      </c>
      <c r="P13" s="194" t="s">
        <v>8</v>
      </c>
    </row>
    <row r="14" spans="2:16" ht="14.25">
      <c r="B14" s="62" t="s">
        <v>11</v>
      </c>
      <c r="C14" s="194"/>
      <c r="D14" s="63" t="s">
        <v>4</v>
      </c>
      <c r="E14" s="195"/>
      <c r="F14" s="194" t="s">
        <v>9</v>
      </c>
      <c r="G14" s="200" t="s">
        <v>13</v>
      </c>
      <c r="H14" s="194"/>
      <c r="I14" s="194"/>
      <c r="J14" s="195"/>
      <c r="K14" s="195"/>
      <c r="L14" s="194" t="s">
        <v>61</v>
      </c>
      <c r="M14" s="201" t="s">
        <v>59</v>
      </c>
      <c r="N14" s="202"/>
      <c r="O14" s="194" t="s">
        <v>9</v>
      </c>
      <c r="P14" s="194" t="s">
        <v>9</v>
      </c>
    </row>
    <row r="15" spans="2:16" ht="12.75">
      <c r="B15" s="195"/>
      <c r="C15" s="194"/>
      <c r="D15" s="195"/>
      <c r="E15" s="195"/>
      <c r="F15" s="194" t="s">
        <v>10</v>
      </c>
      <c r="G15" s="195"/>
      <c r="H15" s="194"/>
      <c r="I15" s="195"/>
      <c r="J15" s="63"/>
      <c r="K15" s="195"/>
      <c r="L15" s="194">
        <v>0.4</v>
      </c>
      <c r="M15" s="194">
        <v>0.1</v>
      </c>
      <c r="N15" s="194"/>
      <c r="O15" s="194" t="s">
        <v>10</v>
      </c>
      <c r="P15" s="194" t="s">
        <v>35</v>
      </c>
    </row>
    <row r="16" spans="2:16" ht="12.75">
      <c r="B16" s="203">
        <v>1</v>
      </c>
      <c r="C16" s="203">
        <v>2</v>
      </c>
      <c r="D16" s="203">
        <v>3</v>
      </c>
      <c r="E16" s="203">
        <v>4</v>
      </c>
      <c r="F16" s="203">
        <v>5</v>
      </c>
      <c r="G16" s="203">
        <v>6</v>
      </c>
      <c r="H16" s="203">
        <v>7</v>
      </c>
      <c r="I16" s="203">
        <v>8</v>
      </c>
      <c r="J16" s="203">
        <v>9</v>
      </c>
      <c r="K16" s="203"/>
      <c r="L16" s="203">
        <v>7</v>
      </c>
      <c r="M16" s="203">
        <v>8</v>
      </c>
      <c r="N16" s="203">
        <v>9</v>
      </c>
      <c r="O16" s="203">
        <v>10</v>
      </c>
      <c r="P16" s="204">
        <v>11</v>
      </c>
    </row>
    <row r="17" spans="2:16" ht="21.75" customHeight="1">
      <c r="B17" s="205" t="s">
        <v>17</v>
      </c>
      <c r="C17" s="206">
        <v>13</v>
      </c>
      <c r="D17" s="27">
        <v>1</v>
      </c>
      <c r="E17" s="83">
        <v>2690</v>
      </c>
      <c r="F17" s="26">
        <f aca="true" t="shared" si="0" ref="F17:F25">D17*E17</f>
        <v>2690</v>
      </c>
      <c r="G17" s="26">
        <f>F17*20%</f>
        <v>538</v>
      </c>
      <c r="H17" s="26"/>
      <c r="I17" s="26"/>
      <c r="J17" s="26"/>
      <c r="K17" s="26"/>
      <c r="L17" s="26"/>
      <c r="M17" s="83"/>
      <c r="N17" s="83"/>
      <c r="O17" s="83">
        <f>M17+L17+G17+F17+N17</f>
        <v>3228</v>
      </c>
      <c r="P17" s="207">
        <f>(O17*8)+('01,01,16'!N12*4)</f>
        <v>37953.6</v>
      </c>
    </row>
    <row r="18" spans="2:16" ht="21.75" customHeight="1">
      <c r="B18" s="205" t="s">
        <v>48</v>
      </c>
      <c r="C18" s="206"/>
      <c r="D18" s="27">
        <v>0.5</v>
      </c>
      <c r="E18" s="83">
        <f>E17*85%</f>
        <v>2286.5</v>
      </c>
      <c r="F18" s="26">
        <f t="shared" si="0"/>
        <v>1143.25</v>
      </c>
      <c r="G18" s="26">
        <f>F18*20%</f>
        <v>228.65</v>
      </c>
      <c r="H18" s="26"/>
      <c r="I18" s="26"/>
      <c r="J18" s="26"/>
      <c r="K18" s="26"/>
      <c r="L18" s="26"/>
      <c r="M18" s="83"/>
      <c r="N18" s="83"/>
      <c r="O18" s="83">
        <f aca="true" t="shared" si="1" ref="O18:O33">M18+L18+G18+F18+N18</f>
        <v>1371.9</v>
      </c>
      <c r="P18" s="207">
        <f>(O18*8)+('01,01,16'!N13*4)</f>
        <v>16130.28</v>
      </c>
    </row>
    <row r="19" spans="2:16" ht="21.75" customHeight="1">
      <c r="B19" s="205" t="s">
        <v>50</v>
      </c>
      <c r="C19" s="206" t="s">
        <v>51</v>
      </c>
      <c r="D19" s="150">
        <v>2.9</v>
      </c>
      <c r="E19" s="83">
        <v>2157</v>
      </c>
      <c r="F19" s="26">
        <f t="shared" si="0"/>
        <v>6255.3</v>
      </c>
      <c r="G19" s="26">
        <f>F19*30%</f>
        <v>1876.59</v>
      </c>
      <c r="H19" s="26"/>
      <c r="I19" s="26"/>
      <c r="J19" s="26"/>
      <c r="K19" s="26"/>
      <c r="L19" s="26"/>
      <c r="M19" s="83"/>
      <c r="N19" s="83"/>
      <c r="O19" s="83">
        <f t="shared" si="1"/>
        <v>8131.89</v>
      </c>
      <c r="P19" s="207">
        <f>(O19*8)+('01,01,16'!N14*4)</f>
        <v>110356.48</v>
      </c>
    </row>
    <row r="20" spans="2:16" ht="21.75" customHeight="1">
      <c r="B20" s="208" t="s">
        <v>50</v>
      </c>
      <c r="C20" s="206" t="s">
        <v>51</v>
      </c>
      <c r="D20" s="150">
        <v>0.5</v>
      </c>
      <c r="E20" s="83">
        <v>2157</v>
      </c>
      <c r="F20" s="26">
        <f t="shared" si="0"/>
        <v>1078.5</v>
      </c>
      <c r="G20" s="26">
        <f>F20*20%</f>
        <v>215.70000000000002</v>
      </c>
      <c r="H20" s="26"/>
      <c r="I20" s="26"/>
      <c r="J20" s="26"/>
      <c r="K20" s="26"/>
      <c r="L20" s="26"/>
      <c r="M20" s="83"/>
      <c r="N20" s="83"/>
      <c r="O20" s="83">
        <f t="shared" si="1"/>
        <v>1294.2</v>
      </c>
      <c r="P20" s="207">
        <f>(O20*8)+('01,01,16'!N15*4)</f>
        <v>24940.800000000003</v>
      </c>
    </row>
    <row r="21" spans="2:16" ht="21.75" customHeight="1">
      <c r="B21" s="208" t="s">
        <v>50</v>
      </c>
      <c r="C21" s="206" t="s">
        <v>52</v>
      </c>
      <c r="D21" s="150">
        <v>2.8</v>
      </c>
      <c r="E21" s="83">
        <v>2050</v>
      </c>
      <c r="F21" s="26">
        <f t="shared" si="0"/>
        <v>5740</v>
      </c>
      <c r="G21" s="26">
        <f>F21*30%</f>
        <v>1722</v>
      </c>
      <c r="H21" s="26"/>
      <c r="I21" s="26"/>
      <c r="J21" s="26"/>
      <c r="K21" s="26"/>
      <c r="L21" s="26"/>
      <c r="M21" s="83"/>
      <c r="N21" s="83"/>
      <c r="O21" s="83">
        <f t="shared" si="1"/>
        <v>7462</v>
      </c>
      <c r="P21" s="207">
        <f>(O21*8)+('01,01,16'!N16*4)</f>
        <v>73710</v>
      </c>
    </row>
    <row r="22" spans="2:16" ht="21.75" customHeight="1">
      <c r="B22" s="208" t="s">
        <v>50</v>
      </c>
      <c r="C22" s="206" t="s">
        <v>52</v>
      </c>
      <c r="D22" s="150">
        <v>4</v>
      </c>
      <c r="E22" s="83">
        <v>2050</v>
      </c>
      <c r="F22" s="26">
        <f t="shared" si="0"/>
        <v>8200</v>
      </c>
      <c r="G22" s="26">
        <f>F22*20%</f>
        <v>1640</v>
      </c>
      <c r="H22" s="26"/>
      <c r="I22" s="26"/>
      <c r="J22" s="26"/>
      <c r="K22" s="26"/>
      <c r="L22" s="26"/>
      <c r="M22" s="83"/>
      <c r="N22" s="83"/>
      <c r="O22" s="83">
        <f t="shared" si="1"/>
        <v>9840</v>
      </c>
      <c r="P22" s="207">
        <f>(O22*8)+('01,01,16'!N17*4)</f>
        <v>106440</v>
      </c>
    </row>
    <row r="23" spans="2:16" ht="21.75" customHeight="1">
      <c r="B23" s="208" t="s">
        <v>32</v>
      </c>
      <c r="C23" s="206" t="s">
        <v>31</v>
      </c>
      <c r="D23" s="150">
        <v>2</v>
      </c>
      <c r="E23" s="83">
        <v>1516</v>
      </c>
      <c r="F23" s="26">
        <f t="shared" si="0"/>
        <v>3032</v>
      </c>
      <c r="G23" s="26"/>
      <c r="H23" s="26"/>
      <c r="I23" s="26"/>
      <c r="J23" s="26"/>
      <c r="K23" s="26"/>
      <c r="L23" s="26"/>
      <c r="M23" s="83">
        <f>F23*10%</f>
        <v>303.2</v>
      </c>
      <c r="N23" s="83"/>
      <c r="O23" s="83">
        <f t="shared" si="1"/>
        <v>3335.2</v>
      </c>
      <c r="P23" s="207">
        <f>(O23*8)+('01,01,16'!N18*4)</f>
        <v>38808</v>
      </c>
    </row>
    <row r="24" spans="2:16" ht="21.75" customHeight="1">
      <c r="B24" s="205" t="s">
        <v>20</v>
      </c>
      <c r="C24" s="206" t="s">
        <v>30</v>
      </c>
      <c r="D24" s="150">
        <v>0.5</v>
      </c>
      <c r="E24" s="83">
        <v>1521</v>
      </c>
      <c r="F24" s="26">
        <f t="shared" si="0"/>
        <v>760.5</v>
      </c>
      <c r="G24" s="26"/>
      <c r="H24" s="26"/>
      <c r="I24" s="26"/>
      <c r="J24" s="26"/>
      <c r="K24" s="26"/>
      <c r="L24" s="26"/>
      <c r="M24" s="83"/>
      <c r="N24" s="83"/>
      <c r="O24" s="83">
        <f t="shared" si="1"/>
        <v>760.5</v>
      </c>
      <c r="P24" s="207">
        <f>(O24*8)+('01,01,16'!N19*4)</f>
        <v>8850</v>
      </c>
    </row>
    <row r="25" spans="2:16" ht="21.75" customHeight="1">
      <c r="B25" s="205" t="s">
        <v>19</v>
      </c>
      <c r="C25" s="206" t="s">
        <v>30</v>
      </c>
      <c r="D25" s="150">
        <v>4</v>
      </c>
      <c r="E25" s="83">
        <v>1521</v>
      </c>
      <c r="F25" s="26">
        <f t="shared" si="0"/>
        <v>6084</v>
      </c>
      <c r="G25" s="26"/>
      <c r="H25" s="26"/>
      <c r="I25" s="26"/>
      <c r="J25" s="26"/>
      <c r="K25" s="26"/>
      <c r="L25" s="26">
        <v>1833.36</v>
      </c>
      <c r="M25" s="83"/>
      <c r="N25" s="83"/>
      <c r="O25" s="83">
        <f t="shared" si="1"/>
        <v>7917.36</v>
      </c>
      <c r="P25" s="207">
        <f>(O25*8)+('01,01,16'!N20*4)</f>
        <v>91466.88</v>
      </c>
    </row>
    <row r="26" spans="2:16" ht="18" hidden="1">
      <c r="B26" s="209"/>
      <c r="C26" s="210"/>
      <c r="D26" s="27"/>
      <c r="E26" s="83"/>
      <c r="F26" s="26"/>
      <c r="G26" s="26"/>
      <c r="H26" s="26"/>
      <c r="I26" s="26"/>
      <c r="J26" s="26"/>
      <c r="K26" s="26"/>
      <c r="L26" s="26"/>
      <c r="M26" s="26"/>
      <c r="N26" s="26"/>
      <c r="O26" s="83">
        <f t="shared" si="1"/>
        <v>0</v>
      </c>
      <c r="P26" s="207">
        <f>(O26*8)+('01,01,16'!N21*4)</f>
        <v>0</v>
      </c>
    </row>
    <row r="27" spans="2:16" ht="18" hidden="1">
      <c r="B27" s="26"/>
      <c r="C27" s="210"/>
      <c r="D27" s="27"/>
      <c r="E27" s="83"/>
      <c r="F27" s="26"/>
      <c r="G27" s="211"/>
      <c r="H27" s="211"/>
      <c r="I27" s="211"/>
      <c r="J27" s="211"/>
      <c r="K27" s="211"/>
      <c r="L27" s="26"/>
      <c r="M27" s="211"/>
      <c r="N27" s="211"/>
      <c r="O27" s="83">
        <f t="shared" si="1"/>
        <v>0</v>
      </c>
      <c r="P27" s="207">
        <f>(O27*8)+('01,01,16'!N22*4)</f>
        <v>0</v>
      </c>
    </row>
    <row r="28" spans="2:16" ht="18" hidden="1">
      <c r="B28" s="212"/>
      <c r="C28" s="213"/>
      <c r="D28" s="61"/>
      <c r="E28" s="62"/>
      <c r="F28" s="63" t="s">
        <v>0</v>
      </c>
      <c r="G28" s="63"/>
      <c r="H28" s="63"/>
      <c r="I28" s="63"/>
      <c r="J28" s="63"/>
      <c r="K28" s="63"/>
      <c r="L28" s="63"/>
      <c r="M28" s="63"/>
      <c r="N28" s="63"/>
      <c r="O28" s="83" t="e">
        <f t="shared" si="1"/>
        <v>#VALUE!</v>
      </c>
      <c r="P28" s="207" t="e">
        <f>(O28*8)+('01,01,16'!N23*4)</f>
        <v>#VALUE!</v>
      </c>
    </row>
    <row r="29" spans="2:16" ht="18" hidden="1">
      <c r="B29" s="212"/>
      <c r="C29" s="213"/>
      <c r="D29" s="61"/>
      <c r="E29" s="62"/>
      <c r="F29" s="63"/>
      <c r="G29" s="63"/>
      <c r="H29" s="63"/>
      <c r="I29" s="63"/>
      <c r="J29" s="63" t="s">
        <v>24</v>
      </c>
      <c r="K29" s="63"/>
      <c r="L29" s="63"/>
      <c r="M29" s="63"/>
      <c r="N29" s="63"/>
      <c r="O29" s="83">
        <f t="shared" si="1"/>
        <v>0</v>
      </c>
      <c r="P29" s="207">
        <f>(O29*8)+('01,01,16'!N24*4)</f>
        <v>0</v>
      </c>
    </row>
    <row r="30" spans="2:16" ht="18" hidden="1">
      <c r="B30" s="212"/>
      <c r="C30" s="213"/>
      <c r="D30" s="61"/>
      <c r="E30" s="62"/>
      <c r="F30" s="63"/>
      <c r="G30" s="63"/>
      <c r="H30" s="63"/>
      <c r="I30" s="63" t="s">
        <v>24</v>
      </c>
      <c r="J30" s="63"/>
      <c r="K30" s="63"/>
      <c r="L30" s="63"/>
      <c r="M30" s="63"/>
      <c r="N30" s="63"/>
      <c r="O30" s="83">
        <f t="shared" si="1"/>
        <v>0</v>
      </c>
      <c r="P30" s="207">
        <f>(O30*8)+('01,01,16'!N25*4)</f>
        <v>0</v>
      </c>
    </row>
    <row r="31" spans="2:16" ht="18" hidden="1">
      <c r="B31" s="212"/>
      <c r="C31" s="213"/>
      <c r="D31" s="61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83">
        <f t="shared" si="1"/>
        <v>0</v>
      </c>
      <c r="P31" s="207">
        <f>(O31*8)+('01,01,16'!N26*4)</f>
        <v>0</v>
      </c>
    </row>
    <row r="32" spans="2:16" ht="18">
      <c r="B32" s="212"/>
      <c r="C32" s="213"/>
      <c r="D32" s="61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83">
        <f t="shared" si="1"/>
        <v>0</v>
      </c>
      <c r="P32" s="207">
        <f>(O32*8)+('01,01,16'!N27*4)</f>
        <v>0</v>
      </c>
    </row>
    <row r="33" spans="2:16" ht="29.25" customHeight="1">
      <c r="B33" s="83" t="s">
        <v>1</v>
      </c>
      <c r="C33" s="210"/>
      <c r="D33" s="27">
        <f>SUM(D17:D32)</f>
        <v>18.2</v>
      </c>
      <c r="E33" s="83"/>
      <c r="F33" s="26">
        <f aca="true" t="shared" si="2" ref="F33:N33">SUM(F17:F32)</f>
        <v>34983.55</v>
      </c>
      <c r="G33" s="26">
        <f t="shared" si="2"/>
        <v>6220.94</v>
      </c>
      <c r="H33" s="26">
        <f t="shared" si="2"/>
        <v>0</v>
      </c>
      <c r="I33" s="26">
        <f t="shared" si="2"/>
        <v>0</v>
      </c>
      <c r="J33" s="26">
        <f t="shared" si="2"/>
        <v>0</v>
      </c>
      <c r="K33" s="26">
        <f t="shared" si="2"/>
        <v>0</v>
      </c>
      <c r="L33" s="26">
        <f t="shared" si="2"/>
        <v>1833.36</v>
      </c>
      <c r="M33" s="26">
        <f t="shared" si="2"/>
        <v>303.2</v>
      </c>
      <c r="N33" s="26">
        <f t="shared" si="2"/>
        <v>0</v>
      </c>
      <c r="O33" s="83">
        <f t="shared" si="1"/>
        <v>43341.05</v>
      </c>
      <c r="P33" s="207">
        <f>(O33*8)+('01,01,16'!N28*4)</f>
        <v>508656.04000000004</v>
      </c>
    </row>
    <row r="34" spans="2:16" ht="12.75" hidden="1">
      <c r="B34" s="28"/>
      <c r="C34" s="28"/>
      <c r="D34" s="29"/>
      <c r="E34" s="29"/>
      <c r="F34" s="28"/>
      <c r="G34" s="28"/>
      <c r="H34" s="28"/>
      <c r="I34" s="28"/>
      <c r="J34" s="28"/>
      <c r="K34" s="28"/>
      <c r="L34" s="28"/>
      <c r="M34" s="28"/>
      <c r="N34" s="28"/>
      <c r="O34" s="190"/>
      <c r="P34" s="1"/>
    </row>
    <row r="35" spans="2:16" ht="12.75" hidden="1">
      <c r="B35" s="28"/>
      <c r="C35" s="28"/>
      <c r="D35" s="29"/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190"/>
      <c r="P35" s="1"/>
    </row>
    <row r="36" spans="2:16" ht="12.75" hidden="1">
      <c r="B36" s="28"/>
      <c r="C36" s="28"/>
      <c r="D36" s="29"/>
      <c r="E36" s="29"/>
      <c r="F36" s="28"/>
      <c r="G36" s="28"/>
      <c r="H36" s="28"/>
      <c r="I36" s="28"/>
      <c r="J36" s="28"/>
      <c r="K36" s="28"/>
      <c r="L36" s="28"/>
      <c r="M36" s="28"/>
      <c r="N36" s="28"/>
      <c r="O36" s="190"/>
      <c r="P36" s="1"/>
    </row>
    <row r="37" spans="2:16" ht="12.75">
      <c r="B37" s="28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"/>
    </row>
    <row r="38" spans="2:16" ht="15">
      <c r="B38" s="28"/>
      <c r="C38" s="191"/>
      <c r="D38" s="3"/>
      <c r="E38" s="14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ht="15.75">
      <c r="B39" s="30"/>
      <c r="C39" s="3"/>
      <c r="D39" s="3"/>
      <c r="E39" s="3"/>
      <c r="F39" s="95"/>
      <c r="G39" s="7"/>
      <c r="H39" s="8"/>
      <c r="I39" s="8"/>
      <c r="J39" s="4"/>
      <c r="K39" s="4"/>
      <c r="L39" s="7"/>
      <c r="M39" s="7"/>
      <c r="N39" s="7"/>
      <c r="O39" s="6"/>
      <c r="P39" s="6"/>
    </row>
    <row r="40" spans="2:16" ht="18">
      <c r="B40" s="28" t="s">
        <v>87</v>
      </c>
      <c r="C40" s="146"/>
      <c r="D40" s="3"/>
      <c r="E40" s="3"/>
      <c r="F40" s="95"/>
      <c r="G40" s="7"/>
      <c r="H40" s="7"/>
      <c r="I40" s="7"/>
      <c r="J40" s="7"/>
      <c r="K40" s="7"/>
      <c r="L40" s="7"/>
      <c r="M40" s="3"/>
      <c r="N40" s="3"/>
      <c r="O40" s="235" t="s">
        <v>88</v>
      </c>
      <c r="P40" s="7"/>
    </row>
    <row r="41" spans="2:16" ht="15">
      <c r="B41" s="147"/>
      <c r="C41" s="147"/>
      <c r="D41" s="147"/>
      <c r="E41" s="147"/>
      <c r="F41" s="148"/>
      <c r="G41" s="148"/>
      <c r="H41" s="148"/>
      <c r="I41" s="148"/>
      <c r="J41" s="31"/>
      <c r="K41" s="31"/>
      <c r="L41" s="31"/>
      <c r="M41" s="31"/>
      <c r="N41" s="31"/>
      <c r="O41" s="31"/>
      <c r="P41" s="1"/>
    </row>
  </sheetData>
  <sheetProtection/>
  <mergeCells count="8">
    <mergeCell ref="M6:P6"/>
    <mergeCell ref="L7:P7"/>
    <mergeCell ref="L9:Q9"/>
    <mergeCell ref="C9:F9"/>
    <mergeCell ref="G12:K12"/>
    <mergeCell ref="L12:M12"/>
    <mergeCell ref="D7:F7"/>
    <mergeCell ref="L8:O8"/>
  </mergeCells>
  <printOptions/>
  <pageMargins left="0" right="0" top="0.56" bottom="0.3937007874015748" header="0.29" footer="0.511811023622047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zoomScalePageLayoutView="0" workbookViewId="0" topLeftCell="C1">
      <selection activeCell="C4" sqref="C4:F4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2" width="12.375" style="0" customWidth="1"/>
    <col min="13" max="13" width="11.125" style="0" customWidth="1"/>
    <col min="14" max="14" width="0.6171875" style="0" customWidth="1"/>
    <col min="15" max="15" width="14.75390625" style="0" customWidth="1"/>
    <col min="16" max="16" width="14.875" style="0" customWidth="1"/>
    <col min="17" max="17" width="8.125" style="0" customWidth="1"/>
  </cols>
  <sheetData>
    <row r="1" spans="2:17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230" t="s">
        <v>27</v>
      </c>
      <c r="N1" s="230"/>
      <c r="O1" s="230"/>
      <c r="P1" s="154"/>
      <c r="Q1" s="1"/>
    </row>
    <row r="2" spans="2:17" ht="18">
      <c r="B2" s="172" t="s">
        <v>69</v>
      </c>
      <c r="C2" s="31"/>
      <c r="D2" s="223" t="s">
        <v>67</v>
      </c>
      <c r="E2" s="218"/>
      <c r="F2" s="218"/>
      <c r="G2" s="134"/>
      <c r="H2" s="31"/>
      <c r="I2" s="31"/>
      <c r="J2" s="12"/>
      <c r="K2" s="13"/>
      <c r="L2" s="231" t="s">
        <v>53</v>
      </c>
      <c r="M2" s="231"/>
      <c r="N2" s="231"/>
      <c r="O2" s="231"/>
      <c r="P2" s="179">
        <v>18.2</v>
      </c>
      <c r="Q2" s="1"/>
    </row>
    <row r="3" spans="2:17" ht="18">
      <c r="B3" s="171" t="s">
        <v>70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232" t="s">
        <v>45</v>
      </c>
      <c r="M3" s="225"/>
      <c r="N3" s="225"/>
      <c r="O3" s="225"/>
      <c r="P3" s="178">
        <f>O28</f>
        <v>43341.05</v>
      </c>
      <c r="Q3" s="1"/>
    </row>
    <row r="4" spans="2:17" ht="20.25">
      <c r="B4" s="173" t="s">
        <v>71</v>
      </c>
      <c r="C4" s="219" t="s">
        <v>47</v>
      </c>
      <c r="D4" s="218"/>
      <c r="E4" s="218"/>
      <c r="F4" s="218"/>
      <c r="G4" s="31"/>
      <c r="H4" s="31"/>
      <c r="I4" s="31"/>
      <c r="J4" s="12"/>
      <c r="K4" s="12"/>
      <c r="L4" s="175" t="s">
        <v>55</v>
      </c>
      <c r="M4" s="175"/>
      <c r="N4" s="175"/>
      <c r="O4" s="175"/>
      <c r="P4" s="1"/>
      <c r="Q4" s="1"/>
    </row>
    <row r="5" spans="2:17" ht="15">
      <c r="B5" s="177" t="s">
        <v>72</v>
      </c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3"/>
      <c r="O5" s="152"/>
      <c r="P5" s="176" t="s">
        <v>56</v>
      </c>
      <c r="Q5" s="1"/>
    </row>
    <row r="6" spans="2:17" ht="15.75" thickBot="1">
      <c r="B6" s="174" t="s">
        <v>73</v>
      </c>
      <c r="C6" s="127"/>
      <c r="D6" s="127"/>
      <c r="E6" s="127"/>
      <c r="F6" s="127"/>
      <c r="G6" s="127"/>
      <c r="H6" s="127"/>
      <c r="I6" s="127"/>
      <c r="J6" s="127"/>
      <c r="K6" s="127"/>
      <c r="L6" s="128" t="s">
        <v>74</v>
      </c>
      <c r="M6" s="128"/>
      <c r="N6" s="128"/>
      <c r="O6" s="125"/>
      <c r="P6" s="125" t="s">
        <v>75</v>
      </c>
      <c r="Q6" s="1"/>
    </row>
    <row r="7" spans="2:16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226" t="s">
        <v>6</v>
      </c>
      <c r="H7" s="227"/>
      <c r="I7" s="227"/>
      <c r="J7" s="227"/>
      <c r="K7" s="227"/>
      <c r="L7" s="228" t="s">
        <v>14</v>
      </c>
      <c r="M7" s="229"/>
      <c r="N7" s="166"/>
      <c r="O7" s="111" t="s">
        <v>7</v>
      </c>
      <c r="P7" s="129" t="s">
        <v>7</v>
      </c>
    </row>
    <row r="8" spans="2:16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160" t="s">
        <v>60</v>
      </c>
      <c r="M8" s="158" t="s">
        <v>58</v>
      </c>
      <c r="N8" s="168"/>
      <c r="O8" s="112" t="s">
        <v>8</v>
      </c>
      <c r="P8" s="121" t="s">
        <v>8</v>
      </c>
    </row>
    <row r="9" spans="2:16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 t="s">
        <v>61</v>
      </c>
      <c r="M9" s="159" t="s">
        <v>59</v>
      </c>
      <c r="N9" s="169"/>
      <c r="O9" s="112" t="s">
        <v>9</v>
      </c>
      <c r="P9" s="121" t="s">
        <v>9</v>
      </c>
    </row>
    <row r="10" spans="2:16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>
        <v>0.4</v>
      </c>
      <c r="M10" s="54">
        <v>0.1</v>
      </c>
      <c r="N10" s="167"/>
      <c r="O10" s="113" t="s">
        <v>10</v>
      </c>
      <c r="P10" s="123" t="s">
        <v>35</v>
      </c>
    </row>
    <row r="11" spans="2:16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57">
        <v>9</v>
      </c>
      <c r="O11" s="114">
        <v>10</v>
      </c>
      <c r="P11" s="130">
        <v>11</v>
      </c>
    </row>
    <row r="12" spans="2:16" ht="21.75" customHeight="1">
      <c r="B12" s="139" t="s">
        <v>17</v>
      </c>
      <c r="C12" s="80">
        <v>13</v>
      </c>
      <c r="D12" s="81">
        <v>1</v>
      </c>
      <c r="E12" s="79">
        <v>2690</v>
      </c>
      <c r="F12" s="82">
        <f aca="true" t="shared" si="0" ref="F12:F20">D12*E12</f>
        <v>2690</v>
      </c>
      <c r="G12" s="82">
        <f>F12*20%</f>
        <v>538</v>
      </c>
      <c r="H12" s="82"/>
      <c r="I12" s="82"/>
      <c r="J12" s="82"/>
      <c r="K12" s="82"/>
      <c r="L12" s="82"/>
      <c r="M12" s="79"/>
      <c r="N12" s="115"/>
      <c r="O12" s="115">
        <f>M12+L12+G12+F12+N12</f>
        <v>3228</v>
      </c>
      <c r="P12" s="180">
        <f>(O12*8)+('01,01,16'!N12*4)</f>
        <v>37953.6</v>
      </c>
    </row>
    <row r="13" spans="2:16" ht="21.75" customHeight="1">
      <c r="B13" s="140" t="s">
        <v>48</v>
      </c>
      <c r="C13" s="84"/>
      <c r="D13" s="27">
        <v>0.5</v>
      </c>
      <c r="E13" s="83">
        <f>E12*85%</f>
        <v>2286.5</v>
      </c>
      <c r="F13" s="26">
        <f t="shared" si="0"/>
        <v>1143.25</v>
      </c>
      <c r="G13" s="26">
        <f>F13*20%</f>
        <v>228.65</v>
      </c>
      <c r="H13" s="26"/>
      <c r="I13" s="26"/>
      <c r="J13" s="26"/>
      <c r="K13" s="26"/>
      <c r="L13" s="26"/>
      <c r="M13" s="83"/>
      <c r="N13" s="115"/>
      <c r="O13" s="115">
        <f aca="true" t="shared" si="1" ref="O13:O28">M13+L13+G13+F13+N13</f>
        <v>1371.9</v>
      </c>
      <c r="P13" s="180">
        <f>(O13*8)+('01,01,16'!N13*4)</f>
        <v>16130.28</v>
      </c>
    </row>
    <row r="14" spans="2:16" ht="21.75" customHeight="1">
      <c r="B14" s="140" t="s">
        <v>50</v>
      </c>
      <c r="C14" s="84" t="s">
        <v>51</v>
      </c>
      <c r="D14" s="150">
        <v>2.9</v>
      </c>
      <c r="E14" s="83">
        <v>2157</v>
      </c>
      <c r="F14" s="26">
        <f t="shared" si="0"/>
        <v>6255.3</v>
      </c>
      <c r="G14" s="26">
        <f>F14*30%</f>
        <v>1876.59</v>
      </c>
      <c r="H14" s="26"/>
      <c r="I14" s="26"/>
      <c r="J14" s="26"/>
      <c r="K14" s="26"/>
      <c r="L14" s="26"/>
      <c r="M14" s="83"/>
      <c r="N14" s="115"/>
      <c r="O14" s="115">
        <f t="shared" si="1"/>
        <v>8131.89</v>
      </c>
      <c r="P14" s="180">
        <f>(O14*8)+('01,01,16'!N14*4)</f>
        <v>110356.48</v>
      </c>
    </row>
    <row r="15" spans="2:16" ht="21.75" customHeight="1">
      <c r="B15" s="141" t="s">
        <v>50</v>
      </c>
      <c r="C15" s="85" t="s">
        <v>51</v>
      </c>
      <c r="D15" s="151">
        <v>0.5</v>
      </c>
      <c r="E15" s="87">
        <v>2157</v>
      </c>
      <c r="F15" s="88">
        <f t="shared" si="0"/>
        <v>1078.5</v>
      </c>
      <c r="G15" s="88">
        <f>F15*20%</f>
        <v>215.70000000000002</v>
      </c>
      <c r="H15" s="88"/>
      <c r="I15" s="88"/>
      <c r="J15" s="88"/>
      <c r="K15" s="88"/>
      <c r="L15" s="88"/>
      <c r="M15" s="87"/>
      <c r="N15" s="163"/>
      <c r="O15" s="115">
        <f t="shared" si="1"/>
        <v>1294.2</v>
      </c>
      <c r="P15" s="180">
        <f>(O15*8)+('01,01,16'!N15*4)</f>
        <v>24940.800000000003</v>
      </c>
    </row>
    <row r="16" spans="2:16" ht="21.75" customHeight="1">
      <c r="B16" s="141" t="s">
        <v>50</v>
      </c>
      <c r="C16" s="85" t="s">
        <v>52</v>
      </c>
      <c r="D16" s="151">
        <v>2.8</v>
      </c>
      <c r="E16" s="87">
        <v>2050</v>
      </c>
      <c r="F16" s="88">
        <f t="shared" si="0"/>
        <v>5740</v>
      </c>
      <c r="G16" s="88">
        <f>F16*30%</f>
        <v>1722</v>
      </c>
      <c r="H16" s="88"/>
      <c r="I16" s="88"/>
      <c r="J16" s="88"/>
      <c r="K16" s="88"/>
      <c r="L16" s="88"/>
      <c r="M16" s="87"/>
      <c r="N16" s="163"/>
      <c r="O16" s="115">
        <f t="shared" si="1"/>
        <v>7462</v>
      </c>
      <c r="P16" s="180">
        <f>(O16*8)+('01,01,16'!N16*4)</f>
        <v>73710</v>
      </c>
    </row>
    <row r="17" spans="2:16" ht="21.75" customHeight="1">
      <c r="B17" s="141" t="s">
        <v>50</v>
      </c>
      <c r="C17" s="85" t="s">
        <v>52</v>
      </c>
      <c r="D17" s="151">
        <v>4</v>
      </c>
      <c r="E17" s="87">
        <v>2050</v>
      </c>
      <c r="F17" s="88">
        <f t="shared" si="0"/>
        <v>8200</v>
      </c>
      <c r="G17" s="88">
        <f>F17*20%</f>
        <v>1640</v>
      </c>
      <c r="H17" s="88"/>
      <c r="I17" s="88"/>
      <c r="J17" s="88"/>
      <c r="K17" s="88"/>
      <c r="L17" s="88"/>
      <c r="M17" s="87"/>
      <c r="N17" s="163"/>
      <c r="O17" s="115">
        <f t="shared" si="1"/>
        <v>9840</v>
      </c>
      <c r="P17" s="180">
        <f>(O17*8)+('01,01,16'!N17*4)</f>
        <v>106440</v>
      </c>
    </row>
    <row r="18" spans="2:16" ht="21.75" customHeight="1">
      <c r="B18" s="141" t="s">
        <v>32</v>
      </c>
      <c r="C18" s="85" t="s">
        <v>31</v>
      </c>
      <c r="D18" s="151">
        <v>2</v>
      </c>
      <c r="E18" s="87">
        <v>1516</v>
      </c>
      <c r="F18" s="88">
        <f t="shared" si="0"/>
        <v>3032</v>
      </c>
      <c r="G18" s="88"/>
      <c r="H18" s="88"/>
      <c r="I18" s="88"/>
      <c r="J18" s="88"/>
      <c r="K18" s="88"/>
      <c r="L18" s="88"/>
      <c r="M18" s="87">
        <f>F18*10%</f>
        <v>303.2</v>
      </c>
      <c r="N18" s="163"/>
      <c r="O18" s="115">
        <f t="shared" si="1"/>
        <v>3335.2</v>
      </c>
      <c r="P18" s="180">
        <f>(O18*8)+('01,01,16'!N18*4)</f>
        <v>38808</v>
      </c>
    </row>
    <row r="19" spans="2:16" ht="21.75" customHeight="1">
      <c r="B19" s="140" t="s">
        <v>20</v>
      </c>
      <c r="C19" s="84" t="s">
        <v>30</v>
      </c>
      <c r="D19" s="150">
        <v>0.5</v>
      </c>
      <c r="E19" s="83">
        <v>1521</v>
      </c>
      <c r="F19" s="26">
        <f t="shared" si="0"/>
        <v>760.5</v>
      </c>
      <c r="G19" s="26"/>
      <c r="H19" s="26"/>
      <c r="I19" s="26"/>
      <c r="J19" s="26"/>
      <c r="K19" s="26"/>
      <c r="L19" s="26"/>
      <c r="M19" s="83"/>
      <c r="N19" s="115"/>
      <c r="O19" s="115">
        <f t="shared" si="1"/>
        <v>760.5</v>
      </c>
      <c r="P19" s="180">
        <f>(O19*8)+('01,01,16'!N19*4)</f>
        <v>8850</v>
      </c>
    </row>
    <row r="20" spans="2:16" ht="21.75" customHeight="1">
      <c r="B20" s="140" t="s">
        <v>19</v>
      </c>
      <c r="C20" s="84" t="s">
        <v>30</v>
      </c>
      <c r="D20" s="150">
        <v>4</v>
      </c>
      <c r="E20" s="83">
        <v>1521</v>
      </c>
      <c r="F20" s="26">
        <f t="shared" si="0"/>
        <v>6084</v>
      </c>
      <c r="G20" s="26"/>
      <c r="H20" s="26"/>
      <c r="I20" s="26"/>
      <c r="J20" s="26"/>
      <c r="K20" s="26"/>
      <c r="L20" s="26">
        <v>1833.36</v>
      </c>
      <c r="M20" s="83"/>
      <c r="N20" s="115"/>
      <c r="O20" s="115">
        <f t="shared" si="1"/>
        <v>7917.36</v>
      </c>
      <c r="P20" s="180">
        <f>(O20*8)+('01,01,16'!N20*4)</f>
        <v>91466.88</v>
      </c>
    </row>
    <row r="21" spans="2:16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90"/>
      <c r="O21" s="115">
        <f t="shared" si="1"/>
        <v>0</v>
      </c>
      <c r="P21" s="180">
        <f>(O21*8)+('01,01,16'!N21*4)</f>
        <v>0</v>
      </c>
    </row>
    <row r="22" spans="2:16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94"/>
      <c r="O22" s="115">
        <f t="shared" si="1"/>
        <v>0</v>
      </c>
      <c r="P22" s="180">
        <f>(O22*8)+('01,01,16'!N22*4)</f>
        <v>0</v>
      </c>
    </row>
    <row r="23" spans="2:16" ht="18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64"/>
      <c r="O23" s="115" t="e">
        <f t="shared" si="1"/>
        <v>#VALUE!</v>
      </c>
      <c r="P23" s="180" t="e">
        <f>(O23*8)+('01,01,16'!N23*4)</f>
        <v>#VALUE!</v>
      </c>
    </row>
    <row r="24" spans="2:16" ht="18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64"/>
      <c r="O24" s="115">
        <f t="shared" si="1"/>
        <v>0</v>
      </c>
      <c r="P24" s="180">
        <f>(O24*8)+('01,01,16'!N24*4)</f>
        <v>0</v>
      </c>
    </row>
    <row r="25" spans="2:16" ht="18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64"/>
      <c r="O25" s="115">
        <f t="shared" si="1"/>
        <v>0</v>
      </c>
      <c r="P25" s="180">
        <f>(O25*8)+('01,01,16'!N25*4)</f>
        <v>0</v>
      </c>
    </row>
    <row r="26" spans="2:16" ht="18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64"/>
      <c r="O26" s="115">
        <f t="shared" si="1"/>
        <v>0</v>
      </c>
      <c r="P26" s="180">
        <f>(O26*8)+('01,01,16'!N26*4)</f>
        <v>0</v>
      </c>
    </row>
    <row r="27" spans="2:16" ht="18.7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21"/>
      <c r="O27" s="115">
        <f t="shared" si="1"/>
        <v>0</v>
      </c>
      <c r="P27" s="180">
        <f>(O27*8)+('01,01,16'!N27*4)</f>
        <v>0</v>
      </c>
    </row>
    <row r="28" spans="2:16" ht="29.25" customHeight="1" thickBot="1">
      <c r="B28" s="105" t="s">
        <v>1</v>
      </c>
      <c r="C28" s="75"/>
      <c r="D28" s="76">
        <f>SUM(D12:D27)</f>
        <v>18.2</v>
      </c>
      <c r="E28" s="74"/>
      <c r="F28" s="77">
        <f aca="true" t="shared" si="2" ref="F28:N28">SUM(F12:F27)</f>
        <v>34983.55</v>
      </c>
      <c r="G28" s="77">
        <f t="shared" si="2"/>
        <v>6220.94</v>
      </c>
      <c r="H28" s="77">
        <f t="shared" si="2"/>
        <v>0</v>
      </c>
      <c r="I28" s="77">
        <f t="shared" si="2"/>
        <v>0</v>
      </c>
      <c r="J28" s="77">
        <f t="shared" si="2"/>
        <v>0</v>
      </c>
      <c r="K28" s="77">
        <f t="shared" si="2"/>
        <v>0</v>
      </c>
      <c r="L28" s="77">
        <f t="shared" si="2"/>
        <v>1833.36</v>
      </c>
      <c r="M28" s="77">
        <f t="shared" si="2"/>
        <v>303.2</v>
      </c>
      <c r="N28" s="77">
        <f t="shared" si="2"/>
        <v>0</v>
      </c>
      <c r="O28" s="115">
        <f t="shared" si="1"/>
        <v>43341.05</v>
      </c>
      <c r="P28" s="180">
        <f>(O28*8)+('01,01,16'!N28*4)</f>
        <v>508656.04000000004</v>
      </c>
    </row>
    <row r="29" spans="2:16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64"/>
      <c r="O29" s="118"/>
      <c r="P29" s="120"/>
    </row>
    <row r="30" spans="2:16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64"/>
      <c r="O30" s="118"/>
      <c r="P30" s="120"/>
    </row>
    <row r="31" spans="2:16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65"/>
      <c r="O31" s="119"/>
      <c r="P31" s="120"/>
    </row>
    <row r="32" spans="2:16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34"/>
      <c r="P32" s="1"/>
    </row>
    <row r="33" spans="2:16" ht="15">
      <c r="B33" s="28"/>
      <c r="C33" s="170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  <c r="P33" s="3"/>
    </row>
    <row r="34" spans="2:16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7"/>
      <c r="O34" s="6"/>
      <c r="P34" s="6"/>
    </row>
    <row r="35" spans="2:16" ht="15.75">
      <c r="B35" s="28"/>
      <c r="C35" s="146" t="s">
        <v>68</v>
      </c>
      <c r="D35" s="3"/>
      <c r="E35" s="3"/>
      <c r="F35" s="95"/>
      <c r="G35" s="7"/>
      <c r="H35" s="7"/>
      <c r="I35" s="7"/>
      <c r="J35" s="7"/>
      <c r="K35" s="7"/>
      <c r="L35" s="7"/>
      <c r="M35" s="3" t="s">
        <v>43</v>
      </c>
      <c r="N35" s="3"/>
      <c r="O35" s="7"/>
      <c r="P35" s="7"/>
    </row>
    <row r="36" spans="2:16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31"/>
      <c r="P36" s="1"/>
    </row>
  </sheetData>
  <sheetProtection/>
  <mergeCells count="7">
    <mergeCell ref="C4:F4"/>
    <mergeCell ref="G7:K7"/>
    <mergeCell ref="L7:M7"/>
    <mergeCell ref="M1:O1"/>
    <mergeCell ref="D2:F2"/>
    <mergeCell ref="L2:O2"/>
    <mergeCell ref="L3:O3"/>
  </mergeCells>
  <printOptions/>
  <pageMargins left="0" right="0" top="1.968503937007874" bottom="0.3937007874015748" header="0.5118110236220472" footer="0.5118110236220472"/>
  <pageSetup horizontalDpi="300" verticalDpi="300" orientation="landscape" paperSize="9" scale="86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36"/>
  <sheetViews>
    <sheetView view="pageBreakPreview" zoomScale="60" zoomScaleNormal="75" zoomScalePageLayoutView="0" workbookViewId="0" topLeftCell="A1">
      <selection activeCell="N13" sqref="N13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3" width="9.25390625" style="0" customWidth="1"/>
    <col min="14" max="14" width="10.875" style="0" customWidth="1"/>
    <col min="15" max="15" width="14.75390625" style="0" customWidth="1"/>
    <col min="16" max="16" width="14.875" style="0" customWidth="1"/>
    <col min="17" max="17" width="8.125" style="0" customWidth="1"/>
  </cols>
  <sheetData>
    <row r="1" spans="2:17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230" t="s">
        <v>27</v>
      </c>
      <c r="N1" s="230"/>
      <c r="O1" s="230"/>
      <c r="P1" s="154"/>
      <c r="Q1" s="1"/>
    </row>
    <row r="2" spans="2:17" ht="18">
      <c r="B2" s="97" t="s">
        <v>37</v>
      </c>
      <c r="C2" s="31"/>
      <c r="D2" s="223" t="s">
        <v>62</v>
      </c>
      <c r="E2" s="218"/>
      <c r="F2" s="218"/>
      <c r="G2" s="134"/>
      <c r="H2" s="31"/>
      <c r="I2" s="31"/>
      <c r="J2" s="12"/>
      <c r="K2" s="13"/>
      <c r="L2" s="233" t="s">
        <v>53</v>
      </c>
      <c r="M2" s="233"/>
      <c r="N2" s="233"/>
      <c r="O2" s="233"/>
      <c r="P2" s="155">
        <v>18.2</v>
      </c>
      <c r="Q2" s="1"/>
    </row>
    <row r="3" spans="2:17" ht="18">
      <c r="B3" s="97" t="s">
        <v>41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234" t="s">
        <v>45</v>
      </c>
      <c r="M3" s="218"/>
      <c r="N3" s="218"/>
      <c r="O3" s="218"/>
      <c r="P3" s="156">
        <f>O28</f>
        <v>45052.01</v>
      </c>
      <c r="Q3" s="1"/>
    </row>
    <row r="4" spans="2:17" ht="20.25">
      <c r="B4" s="97"/>
      <c r="C4" s="219" t="s">
        <v>47</v>
      </c>
      <c r="D4" s="218"/>
      <c r="E4" s="218"/>
      <c r="F4" s="218"/>
      <c r="G4" s="31"/>
      <c r="H4" s="31"/>
      <c r="I4" s="31"/>
      <c r="J4" s="12"/>
      <c r="K4" s="12"/>
      <c r="L4" s="31" t="s">
        <v>55</v>
      </c>
      <c r="M4" s="31"/>
      <c r="N4" s="31"/>
      <c r="O4" s="31"/>
      <c r="P4" s="1"/>
      <c r="Q4" s="1"/>
    </row>
    <row r="5" spans="2:17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3"/>
      <c r="O5" s="152"/>
      <c r="P5" s="157" t="s">
        <v>56</v>
      </c>
      <c r="Q5" s="1"/>
    </row>
    <row r="6" spans="2:17" ht="15.75" thickBot="1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8"/>
      <c r="O6" s="125"/>
      <c r="P6" s="125"/>
      <c r="Q6" s="1"/>
    </row>
    <row r="7" spans="2:16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226" t="s">
        <v>6</v>
      </c>
      <c r="H7" s="227"/>
      <c r="I7" s="227"/>
      <c r="J7" s="227"/>
      <c r="K7" s="227"/>
      <c r="L7" s="228" t="s">
        <v>14</v>
      </c>
      <c r="M7" s="229"/>
      <c r="N7" s="166" t="s">
        <v>63</v>
      </c>
      <c r="O7" s="111" t="s">
        <v>7</v>
      </c>
      <c r="P7" s="129" t="s">
        <v>7</v>
      </c>
    </row>
    <row r="8" spans="2:16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160" t="s">
        <v>60</v>
      </c>
      <c r="M8" s="158" t="s">
        <v>58</v>
      </c>
      <c r="N8" s="168" t="s">
        <v>64</v>
      </c>
      <c r="O8" s="112" t="s">
        <v>8</v>
      </c>
      <c r="P8" s="121" t="s">
        <v>8</v>
      </c>
    </row>
    <row r="9" spans="2:16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 t="s">
        <v>61</v>
      </c>
      <c r="M9" s="159" t="s">
        <v>59</v>
      </c>
      <c r="N9" s="169" t="s">
        <v>65</v>
      </c>
      <c r="O9" s="112" t="s">
        <v>9</v>
      </c>
      <c r="P9" s="121" t="s">
        <v>9</v>
      </c>
    </row>
    <row r="10" spans="2:16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>
        <v>0.4</v>
      </c>
      <c r="M10" s="54">
        <v>0.1</v>
      </c>
      <c r="N10" s="167" t="s">
        <v>66</v>
      </c>
      <c r="O10" s="113" t="s">
        <v>10</v>
      </c>
      <c r="P10" s="123" t="s">
        <v>35</v>
      </c>
    </row>
    <row r="11" spans="2:16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57">
        <v>9</v>
      </c>
      <c r="O11" s="114">
        <v>10</v>
      </c>
      <c r="P11" s="130">
        <v>11</v>
      </c>
    </row>
    <row r="12" spans="2:16" ht="21.75" customHeight="1">
      <c r="B12" s="139" t="s">
        <v>17</v>
      </c>
      <c r="C12" s="80">
        <v>13</v>
      </c>
      <c r="D12" s="81">
        <v>1</v>
      </c>
      <c r="E12" s="79">
        <v>2527</v>
      </c>
      <c r="F12" s="82">
        <f aca="true" t="shared" si="0" ref="F12:F20">D12*E12</f>
        <v>2527</v>
      </c>
      <c r="G12" s="82">
        <f>F12*20%</f>
        <v>505.40000000000003</v>
      </c>
      <c r="H12" s="82"/>
      <c r="I12" s="82"/>
      <c r="J12" s="82"/>
      <c r="K12" s="82"/>
      <c r="L12" s="82"/>
      <c r="M12" s="79"/>
      <c r="N12" s="115"/>
      <c r="O12" s="115">
        <f>M12+L12+G12+F12+N12</f>
        <v>3032.4</v>
      </c>
      <c r="P12" s="124">
        <f aca="true" t="shared" si="1" ref="P12:P20">O12*12</f>
        <v>36388.8</v>
      </c>
    </row>
    <row r="13" spans="2:16" ht="21.75" customHeight="1">
      <c r="B13" s="140" t="s">
        <v>48</v>
      </c>
      <c r="C13" s="84"/>
      <c r="D13" s="27">
        <v>0.5</v>
      </c>
      <c r="E13" s="83">
        <f>E12*85%</f>
        <v>2147.95</v>
      </c>
      <c r="F13" s="26">
        <f t="shared" si="0"/>
        <v>1073.975</v>
      </c>
      <c r="G13" s="26">
        <f>F13*20%</f>
        <v>214.795</v>
      </c>
      <c r="H13" s="26"/>
      <c r="I13" s="26"/>
      <c r="J13" s="26"/>
      <c r="K13" s="26"/>
      <c r="L13" s="26"/>
      <c r="M13" s="83"/>
      <c r="N13" s="115"/>
      <c r="O13" s="115">
        <f aca="true" t="shared" si="2" ref="O13:O26">M13+L13+G13+F13+N13</f>
        <v>1288.77</v>
      </c>
      <c r="P13" s="124">
        <f t="shared" si="1"/>
        <v>15465.24</v>
      </c>
    </row>
    <row r="14" spans="2:16" ht="21.75" customHeight="1">
      <c r="B14" s="140" t="s">
        <v>50</v>
      </c>
      <c r="C14" s="84" t="s">
        <v>51</v>
      </c>
      <c r="D14" s="150">
        <v>4.3</v>
      </c>
      <c r="E14" s="83">
        <v>2026</v>
      </c>
      <c r="F14" s="26">
        <f t="shared" si="0"/>
        <v>8711.8</v>
      </c>
      <c r="G14" s="26">
        <f>F14*30%</f>
        <v>2613.5399999999995</v>
      </c>
      <c r="H14" s="26"/>
      <c r="I14" s="26"/>
      <c r="J14" s="26"/>
      <c r="K14" s="26"/>
      <c r="L14" s="26"/>
      <c r="M14" s="83"/>
      <c r="N14" s="115">
        <v>1045.98</v>
      </c>
      <c r="O14" s="115">
        <f t="shared" si="2"/>
        <v>12371.319999999998</v>
      </c>
      <c r="P14" s="124">
        <f t="shared" si="1"/>
        <v>148455.83999999997</v>
      </c>
    </row>
    <row r="15" spans="2:16" ht="21.75" customHeight="1">
      <c r="B15" s="141" t="s">
        <v>50</v>
      </c>
      <c r="C15" s="85" t="s">
        <v>51</v>
      </c>
      <c r="D15" s="151">
        <v>1.5</v>
      </c>
      <c r="E15" s="87">
        <v>2026</v>
      </c>
      <c r="F15" s="88">
        <f t="shared" si="0"/>
        <v>3039</v>
      </c>
      <c r="G15" s="88">
        <f>F15*20%</f>
        <v>607.8000000000001</v>
      </c>
      <c r="H15" s="88"/>
      <c r="I15" s="88"/>
      <c r="J15" s="88"/>
      <c r="K15" s="88"/>
      <c r="L15" s="88"/>
      <c r="M15" s="87"/>
      <c r="N15" s="163">
        <v>532.2</v>
      </c>
      <c r="O15" s="115">
        <f t="shared" si="2"/>
        <v>4179</v>
      </c>
      <c r="P15" s="124">
        <f t="shared" si="1"/>
        <v>50148</v>
      </c>
    </row>
    <row r="16" spans="2:16" ht="21.75" customHeight="1">
      <c r="B16" s="141" t="s">
        <v>50</v>
      </c>
      <c r="C16" s="85" t="s">
        <v>52</v>
      </c>
      <c r="D16" s="151">
        <v>1.4</v>
      </c>
      <c r="E16" s="87">
        <v>1925</v>
      </c>
      <c r="F16" s="88">
        <f t="shared" si="0"/>
        <v>2695</v>
      </c>
      <c r="G16" s="88">
        <f>F16*30%</f>
        <v>808.5</v>
      </c>
      <c r="H16" s="88"/>
      <c r="I16" s="88"/>
      <c r="J16" s="88"/>
      <c r="K16" s="88"/>
      <c r="L16" s="88"/>
      <c r="M16" s="87"/>
      <c r="N16" s="163">
        <v>845.52</v>
      </c>
      <c r="O16" s="115">
        <f t="shared" si="2"/>
        <v>4349.02</v>
      </c>
      <c r="P16" s="124">
        <f t="shared" si="1"/>
        <v>52188.240000000005</v>
      </c>
    </row>
    <row r="17" spans="2:16" ht="21.75" customHeight="1">
      <c r="B17" s="141" t="s">
        <v>50</v>
      </c>
      <c r="C17" s="85" t="s">
        <v>52</v>
      </c>
      <c r="D17" s="151">
        <v>3</v>
      </c>
      <c r="E17" s="87">
        <v>1925</v>
      </c>
      <c r="F17" s="88">
        <f t="shared" si="0"/>
        <v>5775</v>
      </c>
      <c r="G17" s="88">
        <f>F17*20%</f>
        <v>1155</v>
      </c>
      <c r="H17" s="88"/>
      <c r="I17" s="88"/>
      <c r="J17" s="88"/>
      <c r="K17" s="88"/>
      <c r="L17" s="88"/>
      <c r="M17" s="87"/>
      <c r="N17" s="163">
        <v>2146.4</v>
      </c>
      <c r="O17" s="115">
        <f t="shared" si="2"/>
        <v>9076.4</v>
      </c>
      <c r="P17" s="124">
        <f t="shared" si="1"/>
        <v>108916.79999999999</v>
      </c>
    </row>
    <row r="18" spans="2:16" ht="21.75" customHeight="1">
      <c r="B18" s="141" t="s">
        <v>32</v>
      </c>
      <c r="C18" s="85" t="s">
        <v>31</v>
      </c>
      <c r="D18" s="151">
        <v>2</v>
      </c>
      <c r="E18" s="87">
        <v>1378</v>
      </c>
      <c r="F18" s="88">
        <f t="shared" si="0"/>
        <v>2756</v>
      </c>
      <c r="G18" s="88"/>
      <c r="H18" s="88"/>
      <c r="I18" s="88"/>
      <c r="J18" s="88"/>
      <c r="K18" s="88"/>
      <c r="L18" s="88"/>
      <c r="M18" s="87">
        <f>F18*10%</f>
        <v>275.6</v>
      </c>
      <c r="N18" s="163"/>
      <c r="O18" s="115">
        <f t="shared" si="2"/>
        <v>3031.6</v>
      </c>
      <c r="P18" s="124">
        <f t="shared" si="1"/>
        <v>36379.2</v>
      </c>
    </row>
    <row r="19" spans="2:16" ht="21.75" customHeight="1">
      <c r="B19" s="140" t="s">
        <v>20</v>
      </c>
      <c r="C19" s="84" t="s">
        <v>30</v>
      </c>
      <c r="D19" s="150">
        <v>0.5</v>
      </c>
      <c r="E19" s="83">
        <v>1383</v>
      </c>
      <c r="F19" s="26">
        <f t="shared" si="0"/>
        <v>691.5</v>
      </c>
      <c r="G19" s="26"/>
      <c r="H19" s="26"/>
      <c r="I19" s="26"/>
      <c r="J19" s="26"/>
      <c r="K19" s="26"/>
      <c r="L19" s="26"/>
      <c r="M19" s="83"/>
      <c r="N19" s="115"/>
      <c r="O19" s="115">
        <f t="shared" si="2"/>
        <v>691.5</v>
      </c>
      <c r="P19" s="124">
        <f t="shared" si="1"/>
        <v>8298</v>
      </c>
    </row>
    <row r="20" spans="2:16" ht="21.75" customHeight="1">
      <c r="B20" s="140" t="s">
        <v>19</v>
      </c>
      <c r="C20" s="84" t="s">
        <v>30</v>
      </c>
      <c r="D20" s="150">
        <v>4</v>
      </c>
      <c r="E20" s="83">
        <v>1383</v>
      </c>
      <c r="F20" s="26">
        <f t="shared" si="0"/>
        <v>5532</v>
      </c>
      <c r="G20" s="26"/>
      <c r="H20" s="26"/>
      <c r="I20" s="26"/>
      <c r="J20" s="26"/>
      <c r="K20" s="26"/>
      <c r="L20" s="161">
        <v>1500</v>
      </c>
      <c r="M20" s="83"/>
      <c r="N20" s="115"/>
      <c r="O20" s="115">
        <f t="shared" si="2"/>
        <v>7032</v>
      </c>
      <c r="P20" s="124">
        <f t="shared" si="1"/>
        <v>84384</v>
      </c>
    </row>
    <row r="21" spans="2:16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90"/>
      <c r="O21" s="115">
        <f t="shared" si="2"/>
        <v>0</v>
      </c>
      <c r="P21" s="124">
        <f>O21+('01,09,15'!N21*11)</f>
        <v>0</v>
      </c>
    </row>
    <row r="22" spans="2:16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94"/>
      <c r="O22" s="115">
        <f t="shared" si="2"/>
        <v>0</v>
      </c>
      <c r="P22" s="124">
        <f>O22+('01,09,15'!N22*11)</f>
        <v>0</v>
      </c>
    </row>
    <row r="23" spans="2:16" ht="18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64"/>
      <c r="O23" s="115" t="e">
        <f t="shared" si="2"/>
        <v>#VALUE!</v>
      </c>
      <c r="P23" s="124" t="e">
        <f>O23+('01,09,15'!N23*11)</f>
        <v>#VALUE!</v>
      </c>
    </row>
    <row r="24" spans="2:16" ht="18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64"/>
      <c r="O24" s="115">
        <f t="shared" si="2"/>
        <v>0</v>
      </c>
      <c r="P24" s="124">
        <f>O24+('01,09,15'!N24*11)</f>
        <v>0</v>
      </c>
    </row>
    <row r="25" spans="2:16" ht="18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64"/>
      <c r="O25" s="115">
        <f t="shared" si="2"/>
        <v>0</v>
      </c>
      <c r="P25" s="124">
        <f>O25+('01,09,15'!N25*11)</f>
        <v>0</v>
      </c>
    </row>
    <row r="26" spans="2:16" ht="18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64"/>
      <c r="O26" s="115">
        <f t="shared" si="2"/>
        <v>0</v>
      </c>
      <c r="P26" s="124">
        <f>O26+('01,09,15'!N26*11)</f>
        <v>0</v>
      </c>
    </row>
    <row r="27" spans="2:16" ht="18.7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21"/>
      <c r="O27" s="115"/>
      <c r="P27" s="131"/>
    </row>
    <row r="28" spans="2:16" ht="29.25" customHeight="1" thickBot="1">
      <c r="B28" s="105" t="s">
        <v>1</v>
      </c>
      <c r="C28" s="75"/>
      <c r="D28" s="76">
        <f>SUM(D12:D27)</f>
        <v>18.2</v>
      </c>
      <c r="E28" s="74"/>
      <c r="F28" s="77">
        <f aca="true" t="shared" si="3" ref="F28:N28">SUM(F12:F27)</f>
        <v>32801.275</v>
      </c>
      <c r="G28" s="77">
        <f t="shared" si="3"/>
        <v>5905.035</v>
      </c>
      <c r="H28" s="77">
        <f t="shared" si="3"/>
        <v>0</v>
      </c>
      <c r="I28" s="77">
        <f t="shared" si="3"/>
        <v>0</v>
      </c>
      <c r="J28" s="77">
        <f t="shared" si="3"/>
        <v>0</v>
      </c>
      <c r="K28" s="77">
        <f t="shared" si="3"/>
        <v>0</v>
      </c>
      <c r="L28" s="162">
        <f t="shared" si="3"/>
        <v>1500</v>
      </c>
      <c r="M28" s="77">
        <f t="shared" si="3"/>
        <v>275.6</v>
      </c>
      <c r="N28" s="77">
        <f t="shared" si="3"/>
        <v>4570.1</v>
      </c>
      <c r="O28" s="77">
        <v>45052.01</v>
      </c>
      <c r="P28" s="77">
        <v>540624.12</v>
      </c>
    </row>
    <row r="29" spans="2:16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64"/>
      <c r="O29" s="118"/>
      <c r="P29" s="120"/>
    </row>
    <row r="30" spans="2:16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64"/>
      <c r="O30" s="118"/>
      <c r="P30" s="120"/>
    </row>
    <row r="31" spans="2:16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65"/>
      <c r="O31" s="119"/>
      <c r="P31" s="120"/>
    </row>
    <row r="32" spans="2:16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34"/>
      <c r="P32" s="1"/>
    </row>
    <row r="33" spans="2:16" ht="15">
      <c r="B33" s="28"/>
      <c r="C33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  <c r="P33" s="3"/>
    </row>
    <row r="34" spans="2:16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7"/>
      <c r="O34" s="6"/>
      <c r="P34" s="6"/>
    </row>
    <row r="35" spans="2:16" ht="15.75">
      <c r="B35" s="28"/>
      <c r="C35" s="146" t="s">
        <v>42</v>
      </c>
      <c r="D35" s="3"/>
      <c r="E35" s="3"/>
      <c r="F35" s="95"/>
      <c r="G35" s="7"/>
      <c r="H35" s="7"/>
      <c r="I35" s="7"/>
      <c r="J35" s="7"/>
      <c r="K35" s="7"/>
      <c r="L35" s="7"/>
      <c r="M35" s="7" t="s">
        <v>43</v>
      </c>
      <c r="N35" s="7"/>
      <c r="O35" s="7"/>
      <c r="P35" s="7"/>
    </row>
    <row r="36" spans="2:16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31"/>
      <c r="P36" s="1"/>
    </row>
  </sheetData>
  <sheetProtection/>
  <mergeCells count="7">
    <mergeCell ref="C4:F4"/>
    <mergeCell ref="G7:K7"/>
    <mergeCell ref="L7:M7"/>
    <mergeCell ref="M1:O1"/>
    <mergeCell ref="D2:F2"/>
    <mergeCell ref="L2:O2"/>
    <mergeCell ref="L3:O3"/>
  </mergeCells>
  <printOptions/>
  <pageMargins left="0" right="0" top="1.968503937007874" bottom="0.3937007874015748" header="0.5118110236220472" footer="0.5118110236220472"/>
  <pageSetup horizontalDpi="300" verticalDpi="300" orientation="landscape" paperSize="9" scale="86" r:id="rId1"/>
  <colBreaks count="1" manualBreakCount="1">
    <brk id="16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36"/>
  <sheetViews>
    <sheetView zoomScale="75" zoomScaleNormal="75" zoomScalePageLayoutView="0" workbookViewId="0" topLeftCell="A1">
      <selection activeCell="N12" sqref="N12:N20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3" width="9.25390625" style="0" customWidth="1"/>
    <col min="14" max="14" width="14.75390625" style="0" customWidth="1"/>
    <col min="15" max="15" width="14.875" style="0" customWidth="1"/>
    <col min="16" max="16" width="8.125" style="0" customWidth="1"/>
  </cols>
  <sheetData>
    <row r="1" spans="2:16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230" t="s">
        <v>27</v>
      </c>
      <c r="N1" s="230"/>
      <c r="O1" s="154"/>
      <c r="P1" s="1"/>
    </row>
    <row r="2" spans="2:16" ht="18">
      <c r="B2" s="97" t="s">
        <v>37</v>
      </c>
      <c r="C2" s="31"/>
      <c r="D2" s="223" t="s">
        <v>62</v>
      </c>
      <c r="E2" s="218"/>
      <c r="F2" s="218"/>
      <c r="G2" s="134"/>
      <c r="H2" s="31"/>
      <c r="I2" s="31"/>
      <c r="J2" s="12"/>
      <c r="K2" s="13"/>
      <c r="L2" s="233" t="s">
        <v>53</v>
      </c>
      <c r="M2" s="233"/>
      <c r="N2" s="233"/>
      <c r="O2" s="155">
        <v>18.2</v>
      </c>
      <c r="P2" s="1"/>
    </row>
    <row r="3" spans="2:16" ht="18">
      <c r="B3" s="97" t="s">
        <v>41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234" t="s">
        <v>45</v>
      </c>
      <c r="M3" s="218"/>
      <c r="N3" s="218"/>
      <c r="O3" s="156">
        <f>N28</f>
        <v>40481.909999999996</v>
      </c>
      <c r="P3" s="1"/>
    </row>
    <row r="4" spans="2:16" ht="20.25">
      <c r="B4" s="97"/>
      <c r="C4" s="219" t="s">
        <v>47</v>
      </c>
      <c r="D4" s="218"/>
      <c r="E4" s="218"/>
      <c r="F4" s="218"/>
      <c r="G4" s="31"/>
      <c r="H4" s="31"/>
      <c r="I4" s="31"/>
      <c r="J4" s="12"/>
      <c r="K4" s="12"/>
      <c r="L4" s="31" t="s">
        <v>55</v>
      </c>
      <c r="M4" s="31"/>
      <c r="N4" s="31"/>
      <c r="O4" s="1"/>
      <c r="P4" s="1"/>
    </row>
    <row r="5" spans="2:16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2"/>
      <c r="O5" s="157" t="s">
        <v>56</v>
      </c>
      <c r="P5" s="1"/>
    </row>
    <row r="6" spans="2:16" ht="15.75" thickBot="1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5"/>
      <c r="O6" s="125"/>
      <c r="P6" s="1"/>
    </row>
    <row r="7" spans="2:15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226" t="s">
        <v>6</v>
      </c>
      <c r="H7" s="227"/>
      <c r="I7" s="227"/>
      <c r="J7" s="227"/>
      <c r="K7" s="227"/>
      <c r="L7" s="228" t="s">
        <v>14</v>
      </c>
      <c r="M7" s="229"/>
      <c r="N7" s="111" t="s">
        <v>7</v>
      </c>
      <c r="O7" s="129" t="s">
        <v>7</v>
      </c>
    </row>
    <row r="8" spans="2:15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160" t="s">
        <v>60</v>
      </c>
      <c r="M8" s="158" t="s">
        <v>58</v>
      </c>
      <c r="N8" s="112" t="s">
        <v>8</v>
      </c>
      <c r="O8" s="121" t="s">
        <v>8</v>
      </c>
    </row>
    <row r="9" spans="2:15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 t="s">
        <v>61</v>
      </c>
      <c r="M9" s="159" t="s">
        <v>59</v>
      </c>
      <c r="N9" s="112" t="s">
        <v>9</v>
      </c>
      <c r="O9" s="121" t="s">
        <v>9</v>
      </c>
    </row>
    <row r="10" spans="2:15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>
        <v>0.4</v>
      </c>
      <c r="M10" s="54">
        <v>0.1</v>
      </c>
      <c r="N10" s="113" t="s">
        <v>10</v>
      </c>
      <c r="O10" s="123" t="s">
        <v>35</v>
      </c>
    </row>
    <row r="11" spans="2:15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114">
        <v>9</v>
      </c>
      <c r="O11" s="130">
        <v>10</v>
      </c>
    </row>
    <row r="12" spans="2:15" ht="21.75" customHeight="1">
      <c r="B12" s="139" t="s">
        <v>17</v>
      </c>
      <c r="C12" s="80">
        <v>13</v>
      </c>
      <c r="D12" s="81">
        <v>1</v>
      </c>
      <c r="E12" s="79">
        <v>2527</v>
      </c>
      <c r="F12" s="82">
        <f aca="true" t="shared" si="0" ref="F12:F20">D12*E12</f>
        <v>2527</v>
      </c>
      <c r="G12" s="82">
        <f>F12*20%</f>
        <v>505.40000000000003</v>
      </c>
      <c r="H12" s="82"/>
      <c r="I12" s="82"/>
      <c r="J12" s="82"/>
      <c r="K12" s="82"/>
      <c r="L12" s="82"/>
      <c r="M12" s="79"/>
      <c r="N12" s="115">
        <f>M12+L12+G12+F12</f>
        <v>3032.4</v>
      </c>
      <c r="O12" s="124">
        <f>N12*12</f>
        <v>36388.8</v>
      </c>
    </row>
    <row r="13" spans="2:15" ht="21.75" customHeight="1">
      <c r="B13" s="140" t="s">
        <v>48</v>
      </c>
      <c r="C13" s="84"/>
      <c r="D13" s="27">
        <v>0.5</v>
      </c>
      <c r="E13" s="83">
        <f>E12*85%</f>
        <v>2147.95</v>
      </c>
      <c r="F13" s="26">
        <f t="shared" si="0"/>
        <v>1073.975</v>
      </c>
      <c r="G13" s="26">
        <f>F13*20%</f>
        <v>214.795</v>
      </c>
      <c r="H13" s="26"/>
      <c r="I13" s="26"/>
      <c r="J13" s="26"/>
      <c r="K13" s="26"/>
      <c r="L13" s="26"/>
      <c r="M13" s="83"/>
      <c r="N13" s="115">
        <f aca="true" t="shared" si="1" ref="N13:N20">F13+G13+M13+L13</f>
        <v>1288.77</v>
      </c>
      <c r="O13" s="124">
        <f aca="true" t="shared" si="2" ref="O13:O20">N13*12</f>
        <v>15465.24</v>
      </c>
    </row>
    <row r="14" spans="2:15" ht="21.75" customHeight="1">
      <c r="B14" s="140" t="s">
        <v>50</v>
      </c>
      <c r="C14" s="84" t="s">
        <v>51</v>
      </c>
      <c r="D14" s="150">
        <v>4.3</v>
      </c>
      <c r="E14" s="83">
        <v>2026</v>
      </c>
      <c r="F14" s="26">
        <f t="shared" si="0"/>
        <v>8711.8</v>
      </c>
      <c r="G14" s="26">
        <f>F14*30%</f>
        <v>2613.5399999999995</v>
      </c>
      <c r="H14" s="26"/>
      <c r="I14" s="26"/>
      <c r="J14" s="26"/>
      <c r="K14" s="26"/>
      <c r="L14" s="26"/>
      <c r="M14" s="83"/>
      <c r="N14" s="115">
        <f t="shared" si="1"/>
        <v>11325.339999999998</v>
      </c>
      <c r="O14" s="124">
        <f t="shared" si="2"/>
        <v>135904.08</v>
      </c>
    </row>
    <row r="15" spans="2:15" ht="21.75" customHeight="1">
      <c r="B15" s="141" t="s">
        <v>50</v>
      </c>
      <c r="C15" s="85" t="s">
        <v>51</v>
      </c>
      <c r="D15" s="151">
        <v>1.5</v>
      </c>
      <c r="E15" s="87">
        <v>2026</v>
      </c>
      <c r="F15" s="88">
        <f t="shared" si="0"/>
        <v>3039</v>
      </c>
      <c r="G15" s="88">
        <f>F15*20%</f>
        <v>607.8000000000001</v>
      </c>
      <c r="H15" s="88"/>
      <c r="I15" s="88"/>
      <c r="J15" s="88"/>
      <c r="K15" s="88"/>
      <c r="L15" s="88"/>
      <c r="M15" s="87"/>
      <c r="N15" s="115">
        <f t="shared" si="1"/>
        <v>3646.8</v>
      </c>
      <c r="O15" s="124">
        <f t="shared" si="2"/>
        <v>43761.600000000006</v>
      </c>
    </row>
    <row r="16" spans="2:15" ht="21.75" customHeight="1">
      <c r="B16" s="141" t="s">
        <v>50</v>
      </c>
      <c r="C16" s="85" t="s">
        <v>52</v>
      </c>
      <c r="D16" s="151">
        <v>1.4</v>
      </c>
      <c r="E16" s="87">
        <v>1925</v>
      </c>
      <c r="F16" s="88">
        <f t="shared" si="0"/>
        <v>2695</v>
      </c>
      <c r="G16" s="88">
        <f>F16*30%</f>
        <v>808.5</v>
      </c>
      <c r="H16" s="88"/>
      <c r="I16" s="88"/>
      <c r="J16" s="88"/>
      <c r="K16" s="88"/>
      <c r="L16" s="88"/>
      <c r="M16" s="87"/>
      <c r="N16" s="115">
        <f t="shared" si="1"/>
        <v>3503.5</v>
      </c>
      <c r="O16" s="124">
        <f t="shared" si="2"/>
        <v>42042</v>
      </c>
    </row>
    <row r="17" spans="2:15" ht="21.75" customHeight="1">
      <c r="B17" s="141" t="s">
        <v>50</v>
      </c>
      <c r="C17" s="85" t="s">
        <v>52</v>
      </c>
      <c r="D17" s="151">
        <v>3</v>
      </c>
      <c r="E17" s="87">
        <v>1925</v>
      </c>
      <c r="F17" s="88">
        <f t="shared" si="0"/>
        <v>5775</v>
      </c>
      <c r="G17" s="88">
        <f>F17*20%</f>
        <v>1155</v>
      </c>
      <c r="H17" s="88"/>
      <c r="I17" s="88"/>
      <c r="J17" s="88"/>
      <c r="K17" s="88"/>
      <c r="L17" s="88"/>
      <c r="M17" s="87"/>
      <c r="N17" s="115">
        <f t="shared" si="1"/>
        <v>6930</v>
      </c>
      <c r="O17" s="124">
        <f t="shared" si="2"/>
        <v>83160</v>
      </c>
    </row>
    <row r="18" spans="2:15" ht="21.75" customHeight="1">
      <c r="B18" s="141" t="s">
        <v>32</v>
      </c>
      <c r="C18" s="85" t="s">
        <v>31</v>
      </c>
      <c r="D18" s="151">
        <v>2</v>
      </c>
      <c r="E18" s="87">
        <v>1378</v>
      </c>
      <c r="F18" s="88">
        <f t="shared" si="0"/>
        <v>2756</v>
      </c>
      <c r="G18" s="88"/>
      <c r="H18" s="88"/>
      <c r="I18" s="88"/>
      <c r="J18" s="88"/>
      <c r="K18" s="88"/>
      <c r="L18" s="88"/>
      <c r="M18" s="87">
        <f>F18*10%</f>
        <v>275.6</v>
      </c>
      <c r="N18" s="115">
        <f t="shared" si="1"/>
        <v>3031.6</v>
      </c>
      <c r="O18" s="124">
        <f t="shared" si="2"/>
        <v>36379.2</v>
      </c>
    </row>
    <row r="19" spans="2:15" ht="21.75" customHeight="1">
      <c r="B19" s="140" t="s">
        <v>20</v>
      </c>
      <c r="C19" s="84" t="s">
        <v>30</v>
      </c>
      <c r="D19" s="150">
        <v>0.5</v>
      </c>
      <c r="E19" s="83">
        <v>1383</v>
      </c>
      <c r="F19" s="26">
        <f t="shared" si="0"/>
        <v>691.5</v>
      </c>
      <c r="G19" s="26"/>
      <c r="H19" s="26"/>
      <c r="I19" s="26"/>
      <c r="J19" s="26"/>
      <c r="K19" s="26"/>
      <c r="L19" s="26"/>
      <c r="M19" s="83"/>
      <c r="N19" s="115">
        <f t="shared" si="1"/>
        <v>691.5</v>
      </c>
      <c r="O19" s="124">
        <f t="shared" si="2"/>
        <v>8298</v>
      </c>
    </row>
    <row r="20" spans="2:15" ht="21.75" customHeight="1">
      <c r="B20" s="140" t="s">
        <v>19</v>
      </c>
      <c r="C20" s="84" t="s">
        <v>30</v>
      </c>
      <c r="D20" s="150">
        <v>4</v>
      </c>
      <c r="E20" s="83">
        <v>1383</v>
      </c>
      <c r="F20" s="26">
        <f t="shared" si="0"/>
        <v>5532</v>
      </c>
      <c r="G20" s="26"/>
      <c r="H20" s="26"/>
      <c r="I20" s="26"/>
      <c r="J20" s="26"/>
      <c r="K20" s="26"/>
      <c r="L20" s="161">
        <v>1500</v>
      </c>
      <c r="M20" s="83"/>
      <c r="N20" s="115">
        <f t="shared" si="1"/>
        <v>7032</v>
      </c>
      <c r="O20" s="124">
        <f t="shared" si="2"/>
        <v>84384</v>
      </c>
    </row>
    <row r="21" spans="2:15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116"/>
      <c r="O21" s="124">
        <f>N21+('01,09,15'!N21*11)</f>
        <v>0</v>
      </c>
    </row>
    <row r="22" spans="2:15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116"/>
      <c r="O22" s="124">
        <f>N22+('01,09,15'!N22*11)</f>
        <v>0</v>
      </c>
    </row>
    <row r="23" spans="2:15" ht="15.75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109"/>
      <c r="O23" s="124">
        <f>N23+('01,09,15'!N23*11)</f>
        <v>0</v>
      </c>
    </row>
    <row r="24" spans="2:15" ht="15.75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109"/>
      <c r="O24" s="124">
        <f>N24+('01,09,15'!N24*11)</f>
        <v>0</v>
      </c>
    </row>
    <row r="25" spans="2:15" ht="15.75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109"/>
      <c r="O25" s="124">
        <f>N25+('01,09,15'!N25*11)</f>
        <v>0</v>
      </c>
    </row>
    <row r="26" spans="2:15" ht="15.75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109"/>
      <c r="O26" s="124">
        <f>N26+('01,09,15'!N26*11)</f>
        <v>0</v>
      </c>
    </row>
    <row r="27" spans="2:15" ht="16.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110"/>
      <c r="O27" s="131"/>
    </row>
    <row r="28" spans="2:15" ht="29.25" customHeight="1" thickBot="1">
      <c r="B28" s="105" t="s">
        <v>1</v>
      </c>
      <c r="C28" s="75"/>
      <c r="D28" s="76">
        <f>SUM(D12:D27)</f>
        <v>18.2</v>
      </c>
      <c r="E28" s="74"/>
      <c r="F28" s="77">
        <f aca="true" t="shared" si="3" ref="F28:O28">SUM(F12:F27)</f>
        <v>32801.275</v>
      </c>
      <c r="G28" s="77">
        <f t="shared" si="3"/>
        <v>5905.035</v>
      </c>
      <c r="H28" s="77">
        <f t="shared" si="3"/>
        <v>0</v>
      </c>
      <c r="I28" s="77">
        <f t="shared" si="3"/>
        <v>0</v>
      </c>
      <c r="J28" s="77">
        <f t="shared" si="3"/>
        <v>0</v>
      </c>
      <c r="K28" s="77">
        <f t="shared" si="3"/>
        <v>0</v>
      </c>
      <c r="L28" s="162">
        <f t="shared" si="3"/>
        <v>1500</v>
      </c>
      <c r="M28" s="77">
        <f t="shared" si="3"/>
        <v>275.6</v>
      </c>
      <c r="N28" s="77">
        <f t="shared" si="3"/>
        <v>40481.909999999996</v>
      </c>
      <c r="O28" s="77">
        <f t="shared" si="3"/>
        <v>485782.92</v>
      </c>
    </row>
    <row r="29" spans="2:15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18"/>
      <c r="O29" s="120"/>
    </row>
    <row r="30" spans="2:15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18"/>
      <c r="O30" s="120"/>
    </row>
    <row r="31" spans="2:15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19"/>
      <c r="O31" s="120"/>
    </row>
    <row r="32" spans="2:15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34"/>
      <c r="O32" s="1"/>
    </row>
    <row r="33" spans="2:15" ht="15">
      <c r="B33" s="28"/>
      <c r="C33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</row>
    <row r="34" spans="2:15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6"/>
      <c r="O34" s="6"/>
    </row>
    <row r="35" spans="2:15" ht="15.75">
      <c r="B35" s="28"/>
      <c r="C35" s="146" t="s">
        <v>42</v>
      </c>
      <c r="D35" s="3"/>
      <c r="E35" s="3"/>
      <c r="F35" s="95"/>
      <c r="G35" s="7"/>
      <c r="H35" s="7"/>
      <c r="I35" s="7"/>
      <c r="J35" s="7"/>
      <c r="K35" s="7"/>
      <c r="L35" s="7"/>
      <c r="M35" s="7" t="s">
        <v>43</v>
      </c>
      <c r="N35" s="7"/>
      <c r="O35" s="7"/>
    </row>
    <row r="36" spans="2:15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1"/>
    </row>
  </sheetData>
  <sheetProtection/>
  <mergeCells count="7">
    <mergeCell ref="C4:F4"/>
    <mergeCell ref="G7:K7"/>
    <mergeCell ref="L7:M7"/>
    <mergeCell ref="M1:N1"/>
    <mergeCell ref="D2:F2"/>
    <mergeCell ref="L2:N2"/>
    <mergeCell ref="L3:N3"/>
  </mergeCells>
  <printOptions/>
  <pageMargins left="0" right="0" top="1.968503937007874" bottom="0.3937007874015748" header="0.5118110236220472" footer="0.511811023622047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6"/>
  <sheetViews>
    <sheetView zoomScale="75" zoomScaleNormal="75" workbookViewId="0" topLeftCell="A1">
      <selection activeCell="G32" sqref="G32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3" width="9.25390625" style="0" customWidth="1"/>
    <col min="14" max="14" width="14.75390625" style="0" customWidth="1"/>
    <col min="15" max="15" width="14.875" style="0" customWidth="1"/>
    <col min="16" max="16" width="8.125" style="0" customWidth="1"/>
  </cols>
  <sheetData>
    <row r="1" spans="2:16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230" t="s">
        <v>27</v>
      </c>
      <c r="N1" s="230"/>
      <c r="O1" s="154"/>
      <c r="P1" s="1"/>
    </row>
    <row r="2" spans="2:16" ht="18">
      <c r="B2" s="97" t="s">
        <v>37</v>
      </c>
      <c r="C2" s="31"/>
      <c r="D2" s="223" t="s">
        <v>57</v>
      </c>
      <c r="E2" s="218"/>
      <c r="F2" s="218"/>
      <c r="G2" s="134"/>
      <c r="H2" s="31"/>
      <c r="I2" s="31"/>
      <c r="J2" s="12"/>
      <c r="K2" s="13"/>
      <c r="L2" s="233" t="s">
        <v>53</v>
      </c>
      <c r="M2" s="233"/>
      <c r="N2" s="233"/>
      <c r="O2" s="155">
        <v>18.2</v>
      </c>
      <c r="P2" s="1"/>
    </row>
    <row r="3" spans="2:16" ht="18">
      <c r="B3" s="97" t="s">
        <v>41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234" t="s">
        <v>45</v>
      </c>
      <c r="M3" s="218"/>
      <c r="N3" s="218"/>
      <c r="O3" s="156">
        <f>N28</f>
        <v>40481.909999999996</v>
      </c>
      <c r="P3" s="1"/>
    </row>
    <row r="4" spans="2:16" ht="20.25">
      <c r="B4" s="97"/>
      <c r="C4" s="219" t="s">
        <v>47</v>
      </c>
      <c r="D4" s="218"/>
      <c r="E4" s="218"/>
      <c r="F4" s="218"/>
      <c r="G4" s="31"/>
      <c r="H4" s="31"/>
      <c r="I4" s="31"/>
      <c r="J4" s="12"/>
      <c r="K4" s="12"/>
      <c r="L4" s="31" t="s">
        <v>55</v>
      </c>
      <c r="M4" s="31"/>
      <c r="N4" s="31"/>
      <c r="O4" s="1"/>
      <c r="P4" s="1"/>
    </row>
    <row r="5" spans="2:16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2"/>
      <c r="O5" s="157" t="s">
        <v>56</v>
      </c>
      <c r="P5" s="1"/>
    </row>
    <row r="6" spans="2:16" ht="15.75" thickBot="1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5"/>
      <c r="O6" s="125"/>
      <c r="P6" s="1"/>
    </row>
    <row r="7" spans="2:15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226" t="s">
        <v>6</v>
      </c>
      <c r="H7" s="227"/>
      <c r="I7" s="227"/>
      <c r="J7" s="227"/>
      <c r="K7" s="227"/>
      <c r="L7" s="228" t="s">
        <v>14</v>
      </c>
      <c r="M7" s="229"/>
      <c r="N7" s="111" t="s">
        <v>7</v>
      </c>
      <c r="O7" s="129" t="s">
        <v>7</v>
      </c>
    </row>
    <row r="8" spans="2:15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160" t="s">
        <v>60</v>
      </c>
      <c r="M8" s="158" t="s">
        <v>58</v>
      </c>
      <c r="N8" s="112" t="s">
        <v>8</v>
      </c>
      <c r="O8" s="121" t="s">
        <v>8</v>
      </c>
    </row>
    <row r="9" spans="2:15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 t="s">
        <v>61</v>
      </c>
      <c r="M9" s="159" t="s">
        <v>59</v>
      </c>
      <c r="N9" s="112" t="s">
        <v>9</v>
      </c>
      <c r="O9" s="121" t="s">
        <v>9</v>
      </c>
    </row>
    <row r="10" spans="2:15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>
        <v>0.4</v>
      </c>
      <c r="M10" s="54">
        <v>0.1</v>
      </c>
      <c r="N10" s="113" t="s">
        <v>10</v>
      </c>
      <c r="O10" s="123" t="s">
        <v>35</v>
      </c>
    </row>
    <row r="11" spans="2:15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114">
        <v>9</v>
      </c>
      <c r="O11" s="130">
        <v>10</v>
      </c>
    </row>
    <row r="12" spans="2:15" ht="21.75" customHeight="1">
      <c r="B12" s="139" t="s">
        <v>17</v>
      </c>
      <c r="C12" s="80">
        <v>13</v>
      </c>
      <c r="D12" s="81">
        <v>1</v>
      </c>
      <c r="E12" s="79">
        <v>2527</v>
      </c>
      <c r="F12" s="82">
        <f aca="true" t="shared" si="0" ref="F12:F19">D12*E12</f>
        <v>2527</v>
      </c>
      <c r="G12" s="82">
        <f>F12*20%</f>
        <v>505.40000000000003</v>
      </c>
      <c r="H12" s="82"/>
      <c r="I12" s="82"/>
      <c r="J12" s="82"/>
      <c r="K12" s="82"/>
      <c r="L12" s="82"/>
      <c r="M12" s="79"/>
      <c r="N12" s="115">
        <f>M12+L12+G12+F12</f>
        <v>3032.4</v>
      </c>
      <c r="O12" s="124">
        <f>N12+('01,09,15'!N12*11)</f>
        <v>33352.8</v>
      </c>
    </row>
    <row r="13" spans="2:15" ht="21.75" customHeight="1">
      <c r="B13" s="140" t="s">
        <v>48</v>
      </c>
      <c r="C13" s="84"/>
      <c r="D13" s="27">
        <v>0.5</v>
      </c>
      <c r="E13" s="83">
        <f>E12*85%</f>
        <v>2147.95</v>
      </c>
      <c r="F13" s="26">
        <f t="shared" si="0"/>
        <v>1073.975</v>
      </c>
      <c r="G13" s="26">
        <f>F13*20%</f>
        <v>214.795</v>
      </c>
      <c r="H13" s="26"/>
      <c r="I13" s="26"/>
      <c r="J13" s="26"/>
      <c r="K13" s="26"/>
      <c r="L13" s="26"/>
      <c r="M13" s="83"/>
      <c r="N13" s="115">
        <f aca="true" t="shared" si="1" ref="N13:N20">F13+G13+M13+L13</f>
        <v>1288.77</v>
      </c>
      <c r="O13" s="124">
        <f>N13+('01,09,15'!N13*11)</f>
        <v>14174.94</v>
      </c>
    </row>
    <row r="14" spans="2:15" ht="21.75" customHeight="1">
      <c r="B14" s="140" t="s">
        <v>50</v>
      </c>
      <c r="C14" s="84" t="s">
        <v>51</v>
      </c>
      <c r="D14" s="150">
        <v>4.3</v>
      </c>
      <c r="E14" s="83">
        <v>2026</v>
      </c>
      <c r="F14" s="26">
        <f t="shared" si="0"/>
        <v>8711.8</v>
      </c>
      <c r="G14" s="26">
        <f>F14*30%</f>
        <v>2613.5399999999995</v>
      </c>
      <c r="H14" s="26"/>
      <c r="I14" s="26"/>
      <c r="J14" s="26"/>
      <c r="K14" s="26"/>
      <c r="L14" s="26"/>
      <c r="M14" s="83"/>
      <c r="N14" s="115">
        <f t="shared" si="1"/>
        <v>11325.339999999998</v>
      </c>
      <c r="O14" s="124">
        <f>N14+('01,09,15'!N14*11)</f>
        <v>124589.91999999998</v>
      </c>
    </row>
    <row r="15" spans="2:15" ht="21.75" customHeight="1">
      <c r="B15" s="141" t="s">
        <v>50</v>
      </c>
      <c r="C15" s="85" t="s">
        <v>51</v>
      </c>
      <c r="D15" s="151">
        <v>1.5</v>
      </c>
      <c r="E15" s="87">
        <v>2026</v>
      </c>
      <c r="F15" s="88">
        <f t="shared" si="0"/>
        <v>3039</v>
      </c>
      <c r="G15" s="88">
        <f>F15*20%</f>
        <v>607.8000000000001</v>
      </c>
      <c r="H15" s="88"/>
      <c r="I15" s="88"/>
      <c r="J15" s="88"/>
      <c r="K15" s="88"/>
      <c r="L15" s="88"/>
      <c r="M15" s="87"/>
      <c r="N15" s="115">
        <f t="shared" si="1"/>
        <v>3646.8</v>
      </c>
      <c r="O15" s="124">
        <f>N15+('01,09,15'!N15*11)</f>
        <v>40118.4</v>
      </c>
    </row>
    <row r="16" spans="2:15" ht="21.75" customHeight="1">
      <c r="B16" s="141" t="s">
        <v>50</v>
      </c>
      <c r="C16" s="85" t="s">
        <v>52</v>
      </c>
      <c r="D16" s="151">
        <v>1.4</v>
      </c>
      <c r="E16" s="87">
        <v>1925</v>
      </c>
      <c r="F16" s="88">
        <f t="shared" si="0"/>
        <v>2695</v>
      </c>
      <c r="G16" s="88">
        <f>F16*30%</f>
        <v>808.5</v>
      </c>
      <c r="H16" s="88"/>
      <c r="I16" s="88"/>
      <c r="J16" s="88"/>
      <c r="K16" s="88"/>
      <c r="L16" s="88"/>
      <c r="M16" s="87"/>
      <c r="N16" s="115">
        <f t="shared" si="1"/>
        <v>3503.5</v>
      </c>
      <c r="O16" s="124">
        <f>N16+('01,09,15'!N16*11)</f>
        <v>38558.52</v>
      </c>
    </row>
    <row r="17" spans="2:15" ht="21.75" customHeight="1">
      <c r="B17" s="141" t="s">
        <v>50</v>
      </c>
      <c r="C17" s="85" t="s">
        <v>52</v>
      </c>
      <c r="D17" s="151">
        <v>3</v>
      </c>
      <c r="E17" s="87">
        <v>1925</v>
      </c>
      <c r="F17" s="88">
        <f t="shared" si="0"/>
        <v>5775</v>
      </c>
      <c r="G17" s="88">
        <f>F17*20%</f>
        <v>1155</v>
      </c>
      <c r="H17" s="88"/>
      <c r="I17" s="88"/>
      <c r="J17" s="88"/>
      <c r="K17" s="88"/>
      <c r="L17" s="88"/>
      <c r="M17" s="87"/>
      <c r="N17" s="115">
        <f t="shared" si="1"/>
        <v>6930</v>
      </c>
      <c r="O17" s="124">
        <f>N17+('01,09,15'!N17*11)</f>
        <v>76269.6</v>
      </c>
    </row>
    <row r="18" spans="2:15" ht="21.75" customHeight="1">
      <c r="B18" s="141" t="s">
        <v>32</v>
      </c>
      <c r="C18" s="85" t="s">
        <v>31</v>
      </c>
      <c r="D18" s="151">
        <v>2</v>
      </c>
      <c r="E18" s="87">
        <v>1378</v>
      </c>
      <c r="F18" s="88">
        <f t="shared" si="0"/>
        <v>2756</v>
      </c>
      <c r="G18" s="88"/>
      <c r="H18" s="88"/>
      <c r="I18" s="88"/>
      <c r="J18" s="88"/>
      <c r="K18" s="88"/>
      <c r="L18" s="88"/>
      <c r="M18" s="87">
        <f>F18*10%</f>
        <v>275.6</v>
      </c>
      <c r="N18" s="115">
        <f t="shared" si="1"/>
        <v>3031.6</v>
      </c>
      <c r="O18" s="124">
        <f>N18+('01,09,15'!N18*11)</f>
        <v>36379.2</v>
      </c>
    </row>
    <row r="19" spans="2:15" ht="21.75" customHeight="1">
      <c r="B19" s="140" t="s">
        <v>20</v>
      </c>
      <c r="C19" s="84" t="s">
        <v>30</v>
      </c>
      <c r="D19" s="150">
        <v>0.5</v>
      </c>
      <c r="E19" s="83">
        <v>1383</v>
      </c>
      <c r="F19" s="26">
        <f t="shared" si="0"/>
        <v>691.5</v>
      </c>
      <c r="G19" s="26"/>
      <c r="H19" s="26"/>
      <c r="I19" s="26"/>
      <c r="J19" s="26"/>
      <c r="K19" s="26"/>
      <c r="L19" s="26"/>
      <c r="M19" s="83"/>
      <c r="N19" s="115">
        <f t="shared" si="1"/>
        <v>691.5</v>
      </c>
      <c r="O19" s="124">
        <f>N19+('01,09,15'!N19*11)</f>
        <v>8298</v>
      </c>
    </row>
    <row r="20" spans="2:15" ht="21.75" customHeight="1">
      <c r="B20" s="140" t="s">
        <v>19</v>
      </c>
      <c r="C20" s="84" t="s">
        <v>30</v>
      </c>
      <c r="D20" s="150">
        <v>4</v>
      </c>
      <c r="E20" s="83">
        <v>1383</v>
      </c>
      <c r="F20" s="26">
        <f>D20*E20</f>
        <v>5532</v>
      </c>
      <c r="G20" s="26"/>
      <c r="H20" s="26"/>
      <c r="I20" s="26"/>
      <c r="J20" s="26"/>
      <c r="K20" s="26"/>
      <c r="L20" s="161">
        <v>1500</v>
      </c>
      <c r="M20" s="83"/>
      <c r="N20" s="115">
        <f t="shared" si="1"/>
        <v>7032</v>
      </c>
      <c r="O20" s="124">
        <f>N20+('01,09,15'!N20*11)</f>
        <v>69963</v>
      </c>
    </row>
    <row r="21" spans="2:15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116"/>
      <c r="O21" s="124">
        <f>N21+('01,09,15'!N21*11)</f>
        <v>0</v>
      </c>
    </row>
    <row r="22" spans="2:15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116"/>
      <c r="O22" s="124">
        <f>N22+('01,09,15'!N22*11)</f>
        <v>0</v>
      </c>
    </row>
    <row r="23" spans="2:15" ht="15.75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109"/>
      <c r="O23" s="124">
        <f>N23+('01,09,15'!N23*11)</f>
        <v>0</v>
      </c>
    </row>
    <row r="24" spans="2:15" ht="15.75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109"/>
      <c r="O24" s="124">
        <f>N24+('01,09,15'!N24*11)</f>
        <v>0</v>
      </c>
    </row>
    <row r="25" spans="2:15" ht="15.75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109"/>
      <c r="O25" s="124">
        <f>N25+('01,09,15'!N25*11)</f>
        <v>0</v>
      </c>
    </row>
    <row r="26" spans="2:15" ht="15.75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109"/>
      <c r="O26" s="124">
        <f>N26+('01,09,15'!N26*11)</f>
        <v>0</v>
      </c>
    </row>
    <row r="27" spans="2:15" ht="16.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110"/>
      <c r="O27" s="131"/>
    </row>
    <row r="28" spans="2:15" ht="29.25" customHeight="1" thickBot="1">
      <c r="B28" s="105" t="s">
        <v>1</v>
      </c>
      <c r="C28" s="75"/>
      <c r="D28" s="76">
        <f>SUM(D12:D27)</f>
        <v>18.2</v>
      </c>
      <c r="E28" s="74"/>
      <c r="F28" s="77">
        <f>SUM(F12:F27)</f>
        <v>32801.275</v>
      </c>
      <c r="G28" s="77">
        <f aca="true" t="shared" si="2" ref="G28:O28">SUM(G12:G27)</f>
        <v>5905.035</v>
      </c>
      <c r="H28" s="77">
        <f t="shared" si="2"/>
        <v>0</v>
      </c>
      <c r="I28" s="77">
        <f t="shared" si="2"/>
        <v>0</v>
      </c>
      <c r="J28" s="77">
        <f t="shared" si="2"/>
        <v>0</v>
      </c>
      <c r="K28" s="77">
        <f t="shared" si="2"/>
        <v>0</v>
      </c>
      <c r="L28" s="162">
        <f t="shared" si="2"/>
        <v>1500</v>
      </c>
      <c r="M28" s="77">
        <f t="shared" si="2"/>
        <v>275.6</v>
      </c>
      <c r="N28" s="77">
        <f t="shared" si="2"/>
        <v>40481.909999999996</v>
      </c>
      <c r="O28" s="77">
        <f t="shared" si="2"/>
        <v>441704.37999999995</v>
      </c>
    </row>
    <row r="29" spans="2:15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18"/>
      <c r="O29" s="120"/>
    </row>
    <row r="30" spans="2:15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18"/>
      <c r="O30" s="120"/>
    </row>
    <row r="31" spans="2:15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19"/>
      <c r="O31" s="120"/>
    </row>
    <row r="32" spans="2:15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34"/>
      <c r="O32" s="1"/>
    </row>
    <row r="33" spans="2:15" ht="15">
      <c r="B33" s="28"/>
      <c r="C33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</row>
    <row r="34" spans="2:15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6"/>
      <c r="O34" s="6"/>
    </row>
    <row r="35" spans="2:15" ht="15.75">
      <c r="B35" s="28"/>
      <c r="C35" s="146" t="s">
        <v>42</v>
      </c>
      <c r="D35" s="3"/>
      <c r="E35" s="3"/>
      <c r="F35" s="95"/>
      <c r="G35" s="7"/>
      <c r="H35" s="7"/>
      <c r="I35" s="7"/>
      <c r="J35" s="7"/>
      <c r="K35" s="7"/>
      <c r="L35" s="7"/>
      <c r="M35" s="7" t="s">
        <v>43</v>
      </c>
      <c r="N35" s="7"/>
      <c r="O35" s="7"/>
    </row>
    <row r="36" spans="2:15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1"/>
    </row>
  </sheetData>
  <sheetProtection/>
  <mergeCells count="7">
    <mergeCell ref="C4:F4"/>
    <mergeCell ref="G7:K7"/>
    <mergeCell ref="L7:M7"/>
    <mergeCell ref="M1:N1"/>
    <mergeCell ref="D2:F2"/>
    <mergeCell ref="L2:N2"/>
    <mergeCell ref="L3:N3"/>
  </mergeCells>
  <printOptions/>
  <pageMargins left="0" right="0" top="1.968503937007874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6"/>
  <sheetViews>
    <sheetView view="pageLayout" zoomScaleNormal="75" workbookViewId="0" topLeftCell="A1">
      <selection activeCell="N9" sqref="N9:O9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2.7539062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3" width="9.25390625" style="0" customWidth="1"/>
    <col min="14" max="14" width="14.75390625" style="0" customWidth="1"/>
    <col min="15" max="15" width="14.875" style="0" customWidth="1"/>
    <col min="16" max="16" width="8.125" style="0" customWidth="1"/>
  </cols>
  <sheetData>
    <row r="1" spans="2:16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230" t="s">
        <v>27</v>
      </c>
      <c r="N1" s="230"/>
      <c r="O1" s="154"/>
      <c r="P1" s="1"/>
    </row>
    <row r="2" spans="2:16" ht="18">
      <c r="B2" s="97" t="s">
        <v>37</v>
      </c>
      <c r="C2" s="31"/>
      <c r="D2" s="223" t="s">
        <v>49</v>
      </c>
      <c r="E2" s="218"/>
      <c r="F2" s="218"/>
      <c r="G2" s="134"/>
      <c r="H2" s="31"/>
      <c r="I2" s="31"/>
      <c r="J2" s="12"/>
      <c r="K2" s="13"/>
      <c r="L2" s="233" t="s">
        <v>53</v>
      </c>
      <c r="M2" s="233"/>
      <c r="N2" s="233"/>
      <c r="O2" s="155">
        <v>18.2</v>
      </c>
      <c r="P2" s="1"/>
    </row>
    <row r="3" spans="2:16" ht="18">
      <c r="B3" s="97" t="s">
        <v>41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234" t="s">
        <v>45</v>
      </c>
      <c r="M3" s="218"/>
      <c r="N3" s="218"/>
      <c r="O3" s="156">
        <v>36474.77</v>
      </c>
      <c r="P3" s="1"/>
    </row>
    <row r="4" spans="2:16" ht="20.25">
      <c r="B4" s="97"/>
      <c r="C4" s="219" t="s">
        <v>47</v>
      </c>
      <c r="D4" s="218"/>
      <c r="E4" s="218"/>
      <c r="F4" s="218"/>
      <c r="G4" s="31"/>
      <c r="H4" s="31"/>
      <c r="I4" s="31"/>
      <c r="J4" s="12"/>
      <c r="K4" s="12"/>
      <c r="L4" s="31" t="s">
        <v>55</v>
      </c>
      <c r="M4" s="31"/>
      <c r="N4" s="31"/>
      <c r="O4" s="1"/>
      <c r="P4" s="1"/>
    </row>
    <row r="5" spans="2:16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2"/>
      <c r="O5" s="157" t="s">
        <v>56</v>
      </c>
      <c r="P5" s="1"/>
    </row>
    <row r="6" spans="2:16" ht="15.75" thickBot="1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5"/>
      <c r="O6" s="125"/>
      <c r="P6" s="1"/>
    </row>
    <row r="7" spans="2:15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226" t="s">
        <v>6</v>
      </c>
      <c r="H7" s="227"/>
      <c r="I7" s="227"/>
      <c r="J7" s="227"/>
      <c r="K7" s="227"/>
      <c r="L7" s="228" t="s">
        <v>14</v>
      </c>
      <c r="M7" s="229"/>
      <c r="N7" s="111" t="s">
        <v>7</v>
      </c>
      <c r="O7" s="129" t="s">
        <v>7</v>
      </c>
    </row>
    <row r="8" spans="2:15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24">
        <v>0.4</v>
      </c>
      <c r="M8" s="22">
        <v>0.1</v>
      </c>
      <c r="N8" s="112" t="s">
        <v>8</v>
      </c>
      <c r="O8" s="121" t="s">
        <v>8</v>
      </c>
    </row>
    <row r="9" spans="2:15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/>
      <c r="M9" s="25" t="s">
        <v>15</v>
      </c>
      <c r="N9" s="112" t="s">
        <v>9</v>
      </c>
      <c r="O9" s="121" t="s">
        <v>9</v>
      </c>
    </row>
    <row r="10" spans="2:15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/>
      <c r="M10" s="54"/>
      <c r="N10" s="113" t="s">
        <v>10</v>
      </c>
      <c r="O10" s="123" t="s">
        <v>35</v>
      </c>
    </row>
    <row r="11" spans="2:15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114">
        <v>9</v>
      </c>
      <c r="O11" s="130">
        <v>10</v>
      </c>
    </row>
    <row r="12" spans="2:15" ht="21.75" customHeight="1">
      <c r="B12" s="139" t="s">
        <v>17</v>
      </c>
      <c r="C12" s="80">
        <v>13</v>
      </c>
      <c r="D12" s="81">
        <v>1</v>
      </c>
      <c r="E12" s="79">
        <v>2297</v>
      </c>
      <c r="F12" s="82">
        <f aca="true" t="shared" si="0" ref="F12:F19">D12*E12</f>
        <v>2297</v>
      </c>
      <c r="G12" s="82">
        <f>F12*20%</f>
        <v>459.40000000000003</v>
      </c>
      <c r="H12" s="82"/>
      <c r="I12" s="82"/>
      <c r="J12" s="82"/>
      <c r="K12" s="82"/>
      <c r="L12" s="82"/>
      <c r="M12" s="79"/>
      <c r="N12" s="115">
        <f>F12+G12+M12+L12</f>
        <v>2756.4</v>
      </c>
      <c r="O12" s="124">
        <f>N12*12</f>
        <v>33076.8</v>
      </c>
    </row>
    <row r="13" spans="2:15" ht="21.75" customHeight="1">
      <c r="B13" s="140" t="s">
        <v>48</v>
      </c>
      <c r="C13" s="84"/>
      <c r="D13" s="27">
        <v>0.5</v>
      </c>
      <c r="E13" s="83">
        <v>1952.45</v>
      </c>
      <c r="F13" s="26">
        <f t="shared" si="0"/>
        <v>976.225</v>
      </c>
      <c r="G13" s="26">
        <f>F13*20%</f>
        <v>195.245</v>
      </c>
      <c r="H13" s="26"/>
      <c r="I13" s="26"/>
      <c r="J13" s="26"/>
      <c r="K13" s="26"/>
      <c r="L13" s="26"/>
      <c r="M13" s="83"/>
      <c r="N13" s="115">
        <f aca="true" t="shared" si="1" ref="N13:N20">F13+G13+M13+L13</f>
        <v>1171.47</v>
      </c>
      <c r="O13" s="124">
        <f aca="true" t="shared" si="2" ref="O13:O26">N13*12</f>
        <v>14057.64</v>
      </c>
    </row>
    <row r="14" spans="2:15" ht="21.75" customHeight="1">
      <c r="B14" s="140" t="s">
        <v>50</v>
      </c>
      <c r="C14" s="84" t="s">
        <v>51</v>
      </c>
      <c r="D14" s="150">
        <v>4.3</v>
      </c>
      <c r="E14" s="83">
        <v>1842</v>
      </c>
      <c r="F14" s="26">
        <f t="shared" si="0"/>
        <v>7920.599999999999</v>
      </c>
      <c r="G14" s="26">
        <f>F14*30%</f>
        <v>2376.18</v>
      </c>
      <c r="H14" s="26"/>
      <c r="I14" s="26"/>
      <c r="J14" s="26"/>
      <c r="K14" s="26"/>
      <c r="L14" s="26"/>
      <c r="M14" s="83"/>
      <c r="N14" s="115">
        <f t="shared" si="1"/>
        <v>10296.779999999999</v>
      </c>
      <c r="O14" s="124">
        <f t="shared" si="2"/>
        <v>123561.35999999999</v>
      </c>
    </row>
    <row r="15" spans="2:15" ht="21.75" customHeight="1">
      <c r="B15" s="141" t="s">
        <v>50</v>
      </c>
      <c r="C15" s="85" t="s">
        <v>51</v>
      </c>
      <c r="D15" s="151">
        <v>1.5</v>
      </c>
      <c r="E15" s="87">
        <v>1842</v>
      </c>
      <c r="F15" s="88">
        <f t="shared" si="0"/>
        <v>2763</v>
      </c>
      <c r="G15" s="88">
        <f>F15*20%</f>
        <v>552.6</v>
      </c>
      <c r="H15" s="88"/>
      <c r="I15" s="88"/>
      <c r="J15" s="88"/>
      <c r="K15" s="88"/>
      <c r="L15" s="88"/>
      <c r="M15" s="87"/>
      <c r="N15" s="115">
        <f t="shared" si="1"/>
        <v>3315.6</v>
      </c>
      <c r="O15" s="124">
        <f t="shared" si="2"/>
        <v>39787.2</v>
      </c>
    </row>
    <row r="16" spans="2:15" ht="21.75" customHeight="1">
      <c r="B16" s="141" t="s">
        <v>50</v>
      </c>
      <c r="C16" s="85" t="s">
        <v>52</v>
      </c>
      <c r="D16" s="151">
        <v>1.4</v>
      </c>
      <c r="E16" s="87">
        <v>1751</v>
      </c>
      <c r="F16" s="88">
        <f t="shared" si="0"/>
        <v>2451.3999999999996</v>
      </c>
      <c r="G16" s="88">
        <f>F16*30%</f>
        <v>735.4199999999998</v>
      </c>
      <c r="H16" s="88"/>
      <c r="I16" s="88"/>
      <c r="J16" s="88"/>
      <c r="K16" s="88"/>
      <c r="L16" s="88"/>
      <c r="M16" s="87"/>
      <c r="N16" s="115">
        <f t="shared" si="1"/>
        <v>3186.8199999999997</v>
      </c>
      <c r="O16" s="124">
        <f t="shared" si="2"/>
        <v>38241.84</v>
      </c>
    </row>
    <row r="17" spans="2:15" ht="21.75" customHeight="1">
      <c r="B17" s="141" t="s">
        <v>50</v>
      </c>
      <c r="C17" s="85" t="s">
        <v>52</v>
      </c>
      <c r="D17" s="151">
        <v>3</v>
      </c>
      <c r="E17" s="87">
        <v>1751</v>
      </c>
      <c r="F17" s="88">
        <f t="shared" si="0"/>
        <v>5253</v>
      </c>
      <c r="G17" s="88">
        <f>F17*20%</f>
        <v>1050.6000000000001</v>
      </c>
      <c r="H17" s="88"/>
      <c r="I17" s="88"/>
      <c r="J17" s="88"/>
      <c r="K17" s="88"/>
      <c r="L17" s="88"/>
      <c r="M17" s="87"/>
      <c r="N17" s="115">
        <f t="shared" si="1"/>
        <v>6303.6</v>
      </c>
      <c r="O17" s="124">
        <f t="shared" si="2"/>
        <v>75643.20000000001</v>
      </c>
    </row>
    <row r="18" spans="2:15" ht="21.75" customHeight="1">
      <c r="B18" s="141" t="s">
        <v>32</v>
      </c>
      <c r="C18" s="85" t="s">
        <v>31</v>
      </c>
      <c r="D18" s="151">
        <v>2</v>
      </c>
      <c r="E18" s="87">
        <v>1378</v>
      </c>
      <c r="F18" s="88">
        <f t="shared" si="0"/>
        <v>2756</v>
      </c>
      <c r="G18" s="88"/>
      <c r="H18" s="88"/>
      <c r="I18" s="88"/>
      <c r="J18" s="88"/>
      <c r="K18" s="88"/>
      <c r="L18" s="88"/>
      <c r="M18" s="87">
        <f>F18*10%</f>
        <v>275.6</v>
      </c>
      <c r="N18" s="115">
        <f t="shared" si="1"/>
        <v>3031.6</v>
      </c>
      <c r="O18" s="124">
        <f t="shared" si="2"/>
        <v>36379.2</v>
      </c>
    </row>
    <row r="19" spans="2:15" ht="21.75" customHeight="1">
      <c r="B19" s="140" t="s">
        <v>20</v>
      </c>
      <c r="C19" s="84" t="s">
        <v>30</v>
      </c>
      <c r="D19" s="150">
        <v>0.5</v>
      </c>
      <c r="E19" s="83">
        <v>1383</v>
      </c>
      <c r="F19" s="26">
        <f t="shared" si="0"/>
        <v>691.5</v>
      </c>
      <c r="G19" s="26"/>
      <c r="H19" s="26"/>
      <c r="I19" s="26"/>
      <c r="J19" s="26"/>
      <c r="K19" s="26"/>
      <c r="L19" s="26"/>
      <c r="M19" s="83"/>
      <c r="N19" s="115">
        <f t="shared" si="1"/>
        <v>691.5</v>
      </c>
      <c r="O19" s="124">
        <f t="shared" si="2"/>
        <v>8298</v>
      </c>
    </row>
    <row r="20" spans="2:15" ht="21.75" customHeight="1">
      <c r="B20" s="140" t="s">
        <v>19</v>
      </c>
      <c r="C20" s="84" t="s">
        <v>30</v>
      </c>
      <c r="D20" s="150">
        <v>4</v>
      </c>
      <c r="E20" s="83">
        <v>1223</v>
      </c>
      <c r="F20" s="26">
        <f>D20*E20</f>
        <v>4892</v>
      </c>
      <c r="G20" s="26"/>
      <c r="H20" s="26"/>
      <c r="I20" s="26"/>
      <c r="J20" s="26"/>
      <c r="K20" s="26"/>
      <c r="L20" s="26">
        <v>829</v>
      </c>
      <c r="M20" s="83"/>
      <c r="N20" s="115">
        <f t="shared" si="1"/>
        <v>5721</v>
      </c>
      <c r="O20" s="124">
        <f t="shared" si="2"/>
        <v>68652</v>
      </c>
    </row>
    <row r="21" spans="2:15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116"/>
      <c r="O21" s="124">
        <f t="shared" si="2"/>
        <v>0</v>
      </c>
    </row>
    <row r="22" spans="2:15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116"/>
      <c r="O22" s="124">
        <f t="shared" si="2"/>
        <v>0</v>
      </c>
    </row>
    <row r="23" spans="2:15" ht="15.75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109"/>
      <c r="O23" s="124">
        <f t="shared" si="2"/>
        <v>0</v>
      </c>
    </row>
    <row r="24" spans="2:15" ht="15.75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109"/>
      <c r="O24" s="124">
        <f t="shared" si="2"/>
        <v>0</v>
      </c>
    </row>
    <row r="25" spans="2:15" ht="15.75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109"/>
      <c r="O25" s="124">
        <f t="shared" si="2"/>
        <v>0</v>
      </c>
    </row>
    <row r="26" spans="2:15" ht="15.75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109"/>
      <c r="O26" s="124">
        <f t="shared" si="2"/>
        <v>0</v>
      </c>
    </row>
    <row r="27" spans="2:15" ht="16.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110"/>
      <c r="O27" s="131"/>
    </row>
    <row r="28" spans="2:15" ht="29.25" customHeight="1" thickBot="1">
      <c r="B28" s="105" t="s">
        <v>1</v>
      </c>
      <c r="C28" s="75"/>
      <c r="D28" s="76">
        <f>SUM(D12:D27)</f>
        <v>18.2</v>
      </c>
      <c r="E28" s="74"/>
      <c r="F28" s="77">
        <f>SUM(F12:F27)</f>
        <v>30000.725</v>
      </c>
      <c r="G28" s="77">
        <f aca="true" t="shared" si="3" ref="G28:O28">SUM(G12:G27)</f>
        <v>5369.445</v>
      </c>
      <c r="H28" s="77">
        <f t="shared" si="3"/>
        <v>0</v>
      </c>
      <c r="I28" s="77">
        <f t="shared" si="3"/>
        <v>0</v>
      </c>
      <c r="J28" s="77">
        <f t="shared" si="3"/>
        <v>0</v>
      </c>
      <c r="K28" s="77">
        <f t="shared" si="3"/>
        <v>0</v>
      </c>
      <c r="L28" s="77">
        <f t="shared" si="3"/>
        <v>829</v>
      </c>
      <c r="M28" s="77">
        <f t="shared" si="3"/>
        <v>275.6</v>
      </c>
      <c r="N28" s="77">
        <f t="shared" si="3"/>
        <v>36474.77</v>
      </c>
      <c r="O28" s="77">
        <f t="shared" si="3"/>
        <v>437697.24000000005</v>
      </c>
    </row>
    <row r="29" spans="2:15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18"/>
      <c r="O29" s="120"/>
    </row>
    <row r="30" spans="2:15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18"/>
      <c r="O30" s="120"/>
    </row>
    <row r="31" spans="2:15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19"/>
      <c r="O31" s="120"/>
    </row>
    <row r="32" spans="2:15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34"/>
      <c r="O32" s="1"/>
    </row>
    <row r="33" spans="2:15" ht="15">
      <c r="B33" s="28"/>
      <c r="C33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</row>
    <row r="34" spans="2:15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6"/>
      <c r="O34" s="6"/>
    </row>
    <row r="35" spans="2:15" ht="15.75">
      <c r="B35" s="28"/>
      <c r="C35" s="146" t="s">
        <v>42</v>
      </c>
      <c r="D35" s="3"/>
      <c r="E35" s="3"/>
      <c r="F35" s="95"/>
      <c r="G35" s="7"/>
      <c r="H35" s="7"/>
      <c r="I35" s="7"/>
      <c r="J35" s="7"/>
      <c r="K35" s="7"/>
      <c r="L35" s="7"/>
      <c r="M35" s="7" t="s">
        <v>43</v>
      </c>
      <c r="N35" s="7"/>
      <c r="O35" s="7"/>
    </row>
    <row r="36" spans="2:15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1"/>
    </row>
  </sheetData>
  <sheetProtection/>
  <mergeCells count="7">
    <mergeCell ref="M1:N1"/>
    <mergeCell ref="G7:K7"/>
    <mergeCell ref="L7:M7"/>
    <mergeCell ref="L3:N3"/>
    <mergeCell ref="D2:F2"/>
    <mergeCell ref="C4:F4"/>
    <mergeCell ref="L2:N2"/>
  </mergeCells>
  <printOptions/>
  <pageMargins left="0" right="0" top="1.968503937007874" bottom="0.3937007874015748" header="0.5118110236220472" footer="0.5118110236220472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O37"/>
  <sheetViews>
    <sheetView zoomScale="75" zoomScaleNormal="75" zoomScalePageLayoutView="0" workbookViewId="0" topLeftCell="A1">
      <selection activeCell="R19" sqref="R19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8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2" width="6.375" style="0" customWidth="1"/>
    <col min="13" max="13" width="9.25390625" style="0" customWidth="1"/>
    <col min="14" max="14" width="14.75390625" style="0" customWidth="1"/>
    <col min="15" max="15" width="14.875" style="0" customWidth="1"/>
    <col min="16" max="16" width="8.125" style="0" customWidth="1"/>
  </cols>
  <sheetData>
    <row r="2" ht="13.5" thickBot="1"/>
    <row r="3" spans="2:15" ht="20.25">
      <c r="B3" s="9" t="s">
        <v>36</v>
      </c>
      <c r="C3" s="10"/>
      <c r="D3" s="144" t="s">
        <v>34</v>
      </c>
      <c r="E3" s="144"/>
      <c r="F3" s="143"/>
      <c r="G3" s="143"/>
      <c r="H3" s="143"/>
      <c r="I3" s="143"/>
      <c r="J3" s="143"/>
      <c r="K3" s="143"/>
      <c r="L3" s="143"/>
      <c r="M3" s="230" t="s">
        <v>27</v>
      </c>
      <c r="N3" s="230"/>
      <c r="O3" s="2"/>
    </row>
    <row r="4" spans="2:15" ht="18">
      <c r="B4" s="97" t="s">
        <v>37</v>
      </c>
      <c r="C4" s="31"/>
      <c r="D4" s="223" t="s">
        <v>46</v>
      </c>
      <c r="E4" s="218"/>
      <c r="F4" s="218"/>
      <c r="G4" s="134"/>
      <c r="H4" s="31"/>
      <c r="I4" s="31"/>
      <c r="J4" s="12"/>
      <c r="K4" s="13"/>
      <c r="L4" s="234" t="s">
        <v>33</v>
      </c>
      <c r="M4" s="234"/>
      <c r="N4" s="234"/>
      <c r="O4" s="142">
        <v>18.2</v>
      </c>
    </row>
    <row r="5" spans="2:15" ht="18">
      <c r="B5" s="97" t="s">
        <v>41</v>
      </c>
      <c r="C5" s="42"/>
      <c r="D5" s="42"/>
      <c r="E5" s="42"/>
      <c r="F5" s="35"/>
      <c r="G5" s="43"/>
      <c r="H5" s="42" t="s">
        <v>23</v>
      </c>
      <c r="I5" s="31"/>
      <c r="J5" s="41" t="s">
        <v>25</v>
      </c>
      <c r="K5" s="41" t="s">
        <v>12</v>
      </c>
      <c r="L5" s="234" t="s">
        <v>45</v>
      </c>
      <c r="M5" s="218"/>
      <c r="N5" s="218"/>
      <c r="O5" s="39">
        <v>33488.07</v>
      </c>
    </row>
    <row r="6" spans="2:15" ht="20.25">
      <c r="B6" s="97"/>
      <c r="C6" s="219" t="s">
        <v>47</v>
      </c>
      <c r="D6" s="218"/>
      <c r="E6" s="218"/>
      <c r="F6" s="218"/>
      <c r="G6" s="31"/>
      <c r="H6" s="31"/>
      <c r="I6" s="31"/>
      <c r="J6" s="12"/>
      <c r="K6" s="12"/>
      <c r="L6" s="31"/>
      <c r="M6" s="31"/>
      <c r="N6" s="31"/>
      <c r="O6" s="5"/>
    </row>
    <row r="7" spans="2:15" ht="15">
      <c r="B7" s="11"/>
      <c r="C7" s="12"/>
      <c r="D7" s="12"/>
      <c r="E7" s="12"/>
      <c r="F7" s="12"/>
      <c r="G7" s="12"/>
      <c r="H7" s="12"/>
      <c r="I7" s="12"/>
      <c r="J7" s="12"/>
      <c r="K7" s="12"/>
      <c r="L7" s="14" t="s">
        <v>39</v>
      </c>
      <c r="M7" s="14"/>
      <c r="N7" s="15"/>
      <c r="O7" s="135" t="s">
        <v>40</v>
      </c>
    </row>
    <row r="8" spans="2:15" ht="15.75" thickBot="1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8"/>
      <c r="M8" s="128"/>
      <c r="N8" s="125"/>
      <c r="O8" s="132"/>
    </row>
    <row r="9" spans="2:15" ht="14.25">
      <c r="B9" s="36" t="s">
        <v>2</v>
      </c>
      <c r="C9" s="133" t="s">
        <v>28</v>
      </c>
      <c r="D9" s="32" t="s">
        <v>3</v>
      </c>
      <c r="E9" s="17" t="s">
        <v>16</v>
      </c>
      <c r="F9" s="16" t="s">
        <v>7</v>
      </c>
      <c r="G9" s="226" t="s">
        <v>6</v>
      </c>
      <c r="H9" s="227"/>
      <c r="I9" s="227"/>
      <c r="J9" s="227"/>
      <c r="K9" s="227"/>
      <c r="L9" s="228" t="s">
        <v>14</v>
      </c>
      <c r="M9" s="229"/>
      <c r="N9" s="111" t="s">
        <v>7</v>
      </c>
      <c r="O9" s="129" t="s">
        <v>7</v>
      </c>
    </row>
    <row r="10" spans="2:15" ht="12.75">
      <c r="B10" s="37"/>
      <c r="C10" s="96" t="s">
        <v>29</v>
      </c>
      <c r="D10" s="44"/>
      <c r="E10" s="18" t="s">
        <v>5</v>
      </c>
      <c r="F10" s="45" t="s">
        <v>21</v>
      </c>
      <c r="G10" s="46"/>
      <c r="H10" s="46"/>
      <c r="I10" s="47"/>
      <c r="J10" s="48"/>
      <c r="K10" s="48"/>
      <c r="L10" s="24"/>
      <c r="M10" s="22">
        <v>0.1</v>
      </c>
      <c r="N10" s="112" t="s">
        <v>8</v>
      </c>
      <c r="O10" s="121" t="s">
        <v>8</v>
      </c>
    </row>
    <row r="11" spans="2:15" ht="14.25">
      <c r="B11" s="37" t="s">
        <v>11</v>
      </c>
      <c r="C11" s="136"/>
      <c r="D11" s="19" t="s">
        <v>4</v>
      </c>
      <c r="E11" s="44"/>
      <c r="F11" s="45" t="s">
        <v>9</v>
      </c>
      <c r="G11" s="33" t="s">
        <v>13</v>
      </c>
      <c r="H11" s="45"/>
      <c r="I11" s="49"/>
      <c r="J11" s="50"/>
      <c r="K11" s="50"/>
      <c r="L11" s="45"/>
      <c r="M11" s="25" t="s">
        <v>15</v>
      </c>
      <c r="N11" s="112" t="s">
        <v>9</v>
      </c>
      <c r="O11" s="121" t="s">
        <v>9</v>
      </c>
    </row>
    <row r="12" spans="2:15" ht="13.5" thickBot="1">
      <c r="B12" s="98"/>
      <c r="C12" s="137"/>
      <c r="D12" s="51"/>
      <c r="E12" s="51"/>
      <c r="F12" s="52" t="s">
        <v>10</v>
      </c>
      <c r="G12" s="51"/>
      <c r="H12" s="52"/>
      <c r="I12" s="53"/>
      <c r="J12" s="38"/>
      <c r="K12" s="53"/>
      <c r="L12" s="52"/>
      <c r="M12" s="54"/>
      <c r="N12" s="113" t="s">
        <v>10</v>
      </c>
      <c r="O12" s="123" t="s">
        <v>35</v>
      </c>
    </row>
    <row r="13" spans="2:15" ht="13.5" thickBot="1">
      <c r="B13" s="59">
        <v>1</v>
      </c>
      <c r="C13" s="56">
        <v>2</v>
      </c>
      <c r="D13" s="55">
        <v>3</v>
      </c>
      <c r="E13" s="56">
        <v>4</v>
      </c>
      <c r="F13" s="56">
        <v>5</v>
      </c>
      <c r="G13" s="56">
        <v>6</v>
      </c>
      <c r="H13" s="56">
        <v>7</v>
      </c>
      <c r="I13" s="55">
        <v>8</v>
      </c>
      <c r="J13" s="57">
        <v>9</v>
      </c>
      <c r="K13" s="57"/>
      <c r="L13" s="58">
        <v>7</v>
      </c>
      <c r="M13" s="58">
        <v>8</v>
      </c>
      <c r="N13" s="114">
        <v>9</v>
      </c>
      <c r="O13" s="130">
        <v>10</v>
      </c>
    </row>
    <row r="14" spans="2:15" ht="21.75" customHeight="1">
      <c r="B14" s="139" t="s">
        <v>17</v>
      </c>
      <c r="C14" s="80">
        <v>13</v>
      </c>
      <c r="D14" s="81">
        <v>1</v>
      </c>
      <c r="E14" s="79">
        <v>1934</v>
      </c>
      <c r="F14" s="82">
        <f>D14*E14</f>
        <v>1934</v>
      </c>
      <c r="G14" s="82">
        <v>541.9</v>
      </c>
      <c r="H14" s="82"/>
      <c r="I14" s="82"/>
      <c r="J14" s="82"/>
      <c r="K14" s="82"/>
      <c r="L14" s="82"/>
      <c r="M14" s="79"/>
      <c r="N14" s="115">
        <f>F14+G14+I14</f>
        <v>2475.9</v>
      </c>
      <c r="O14" s="124">
        <v>29710.8</v>
      </c>
    </row>
    <row r="15" spans="2:15" ht="21.75" customHeight="1">
      <c r="B15" s="140" t="s">
        <v>18</v>
      </c>
      <c r="C15" s="84"/>
      <c r="D15" s="27">
        <v>0.5</v>
      </c>
      <c r="E15" s="83">
        <v>1643.5</v>
      </c>
      <c r="F15" s="26">
        <f>D15*E15</f>
        <v>821.75</v>
      </c>
      <c r="G15" s="26">
        <v>164.35</v>
      </c>
      <c r="H15" s="26"/>
      <c r="I15" s="26"/>
      <c r="J15" s="26"/>
      <c r="K15" s="26"/>
      <c r="L15" s="26"/>
      <c r="M15" s="83"/>
      <c r="N15" s="108">
        <f>F15+G15+H15+I15+J15+K15+L15+M15</f>
        <v>986.1</v>
      </c>
      <c r="O15" s="122">
        <v>11833.2</v>
      </c>
    </row>
    <row r="16" spans="2:15" ht="21.75" customHeight="1">
      <c r="B16" s="140" t="s">
        <v>19</v>
      </c>
      <c r="C16" s="84" t="s">
        <v>30</v>
      </c>
      <c r="D16" s="150">
        <v>4</v>
      </c>
      <c r="E16" s="83">
        <v>1223</v>
      </c>
      <c r="F16" s="26">
        <f>D16*E16</f>
        <v>4892</v>
      </c>
      <c r="G16" s="26"/>
      <c r="H16" s="26"/>
      <c r="I16" s="26"/>
      <c r="J16" s="26"/>
      <c r="K16" s="26"/>
      <c r="L16" s="26"/>
      <c r="M16" s="83"/>
      <c r="N16" s="108">
        <f>F16+G16+H16+I16+J16+K16+L16+M16</f>
        <v>4892</v>
      </c>
      <c r="O16" s="40">
        <v>58704</v>
      </c>
    </row>
    <row r="17" spans="2:15" ht="21.75" customHeight="1">
      <c r="B17" s="141" t="s">
        <v>32</v>
      </c>
      <c r="C17" s="85" t="s">
        <v>31</v>
      </c>
      <c r="D17" s="151">
        <v>2</v>
      </c>
      <c r="E17" s="87">
        <v>1218</v>
      </c>
      <c r="F17" s="88">
        <f>D17*E17</f>
        <v>2436</v>
      </c>
      <c r="G17" s="88"/>
      <c r="H17" s="88"/>
      <c r="I17" s="88"/>
      <c r="J17" s="88"/>
      <c r="K17" s="88"/>
      <c r="L17" s="88"/>
      <c r="M17" s="87">
        <v>243.8</v>
      </c>
      <c r="N17" s="108">
        <f>M17+L17+J17+I17+H17+G17+F17</f>
        <v>2679.8</v>
      </c>
      <c r="O17" s="40">
        <v>32157.6</v>
      </c>
    </row>
    <row r="18" spans="2:15" ht="21.75" customHeight="1">
      <c r="B18" s="139"/>
      <c r="C18" s="80"/>
      <c r="D18" s="150"/>
      <c r="E18" s="83"/>
      <c r="F18" s="26"/>
      <c r="G18" s="26"/>
      <c r="H18" s="26"/>
      <c r="I18" s="26"/>
      <c r="J18" s="26"/>
      <c r="K18" s="26"/>
      <c r="L18" s="26"/>
      <c r="M18" s="83"/>
      <c r="N18" s="115"/>
      <c r="O18" s="122"/>
    </row>
    <row r="19" spans="2:15" ht="21.75" customHeight="1">
      <c r="B19" s="140" t="s">
        <v>20</v>
      </c>
      <c r="C19" s="84" t="s">
        <v>30</v>
      </c>
      <c r="D19" s="150">
        <v>0.5</v>
      </c>
      <c r="E19" s="83">
        <v>1223</v>
      </c>
      <c r="F19" s="26">
        <f>D19*E19</f>
        <v>611.5</v>
      </c>
      <c r="G19" s="26"/>
      <c r="H19" s="26"/>
      <c r="I19" s="26"/>
      <c r="J19" s="26"/>
      <c r="K19" s="26"/>
      <c r="L19" s="26"/>
      <c r="M19" s="83"/>
      <c r="N19" s="108">
        <f>F19+G19+H19+I19+J19+K19+L19+M19</f>
        <v>611.5</v>
      </c>
      <c r="O19" s="40">
        <v>7338</v>
      </c>
    </row>
    <row r="20" spans="2:15" ht="21.75" customHeight="1">
      <c r="B20" s="140" t="s">
        <v>22</v>
      </c>
      <c r="C20" s="84"/>
      <c r="D20" s="27">
        <v>10.2</v>
      </c>
      <c r="E20" s="83" t="s">
        <v>26</v>
      </c>
      <c r="F20" s="26">
        <v>17705</v>
      </c>
      <c r="G20" s="26">
        <v>4137.77</v>
      </c>
      <c r="H20" s="26"/>
      <c r="I20" s="26"/>
      <c r="J20" s="26"/>
      <c r="K20" s="26"/>
      <c r="L20" s="26"/>
      <c r="M20" s="83"/>
      <c r="N20" s="108">
        <f>F20+G20</f>
        <v>21842.77</v>
      </c>
      <c r="O20" s="40">
        <v>262113.24</v>
      </c>
    </row>
    <row r="21" spans="2:15" ht="21" customHeight="1">
      <c r="B21" s="99"/>
      <c r="C21" s="89"/>
      <c r="D21" s="86"/>
      <c r="E21" s="87"/>
      <c r="F21" s="88"/>
      <c r="G21" s="88"/>
      <c r="H21" s="88"/>
      <c r="I21" s="88"/>
      <c r="J21" s="88"/>
      <c r="K21" s="88"/>
      <c r="L21" s="88"/>
      <c r="M21" s="90"/>
      <c r="N21" s="115"/>
      <c r="O21" s="122"/>
    </row>
    <row r="22" spans="2:15" ht="18" hidden="1">
      <c r="B22" s="100"/>
      <c r="C22" s="91"/>
      <c r="D22" s="27"/>
      <c r="E22" s="83"/>
      <c r="F22" s="26"/>
      <c r="G22" s="26"/>
      <c r="H22" s="26"/>
      <c r="I22" s="26"/>
      <c r="J22" s="26"/>
      <c r="K22" s="26"/>
      <c r="L22" s="26"/>
      <c r="M22" s="92"/>
      <c r="N22" s="116"/>
      <c r="O22" s="122"/>
    </row>
    <row r="23" spans="2:15" ht="18" hidden="1">
      <c r="B23" s="101"/>
      <c r="C23" s="89"/>
      <c r="D23" s="86"/>
      <c r="E23" s="87"/>
      <c r="F23" s="88"/>
      <c r="G23" s="93"/>
      <c r="H23" s="93"/>
      <c r="I23" s="93"/>
      <c r="J23" s="93"/>
      <c r="K23" s="93"/>
      <c r="L23" s="88"/>
      <c r="M23" s="94"/>
      <c r="N23" s="116"/>
      <c r="O23" s="122"/>
    </row>
    <row r="24" spans="2:15" ht="15.75" hidden="1">
      <c r="B24" s="102"/>
      <c r="C24" s="60"/>
      <c r="D24" s="61"/>
      <c r="E24" s="62"/>
      <c r="F24" s="63" t="s">
        <v>0</v>
      </c>
      <c r="G24" s="63"/>
      <c r="H24" s="63"/>
      <c r="I24" s="63"/>
      <c r="J24" s="63"/>
      <c r="K24" s="63"/>
      <c r="L24" s="63"/>
      <c r="M24" s="64"/>
      <c r="N24" s="109"/>
      <c r="O24" s="122"/>
    </row>
    <row r="25" spans="2:15" ht="15.75" hidden="1">
      <c r="B25" s="103"/>
      <c r="C25" s="65"/>
      <c r="D25" s="61"/>
      <c r="E25" s="62"/>
      <c r="F25" s="63"/>
      <c r="G25" s="63"/>
      <c r="H25" s="63"/>
      <c r="I25" s="63"/>
      <c r="J25" s="63" t="s">
        <v>24</v>
      </c>
      <c r="K25" s="63"/>
      <c r="L25" s="63"/>
      <c r="M25" s="64"/>
      <c r="N25" s="109"/>
      <c r="O25" s="122"/>
    </row>
    <row r="26" spans="2:15" ht="15.75" hidden="1">
      <c r="B26" s="103"/>
      <c r="C26" s="65"/>
      <c r="D26" s="61"/>
      <c r="E26" s="62"/>
      <c r="F26" s="63"/>
      <c r="G26" s="63"/>
      <c r="H26" s="63"/>
      <c r="I26" s="63" t="s">
        <v>24</v>
      </c>
      <c r="J26" s="63"/>
      <c r="K26" s="63"/>
      <c r="L26" s="63"/>
      <c r="M26" s="64"/>
      <c r="N26" s="109"/>
      <c r="O26" s="122"/>
    </row>
    <row r="27" spans="2:15" ht="15.75" hidden="1">
      <c r="B27" s="103"/>
      <c r="C27" s="65"/>
      <c r="D27" s="61"/>
      <c r="E27" s="62"/>
      <c r="F27" s="63"/>
      <c r="G27" s="63"/>
      <c r="H27" s="63"/>
      <c r="I27" s="63"/>
      <c r="J27" s="63"/>
      <c r="K27" s="63"/>
      <c r="L27" s="63"/>
      <c r="M27" s="64"/>
      <c r="N27" s="109"/>
      <c r="O27" s="122"/>
    </row>
    <row r="28" spans="2:15" ht="16.5" thickBot="1">
      <c r="B28" s="104"/>
      <c r="C28" s="66"/>
      <c r="D28" s="67"/>
      <c r="E28" s="23"/>
      <c r="F28" s="20"/>
      <c r="G28" s="20"/>
      <c r="H28" s="20"/>
      <c r="I28" s="20"/>
      <c r="J28" s="20"/>
      <c r="K28" s="20"/>
      <c r="L28" s="20"/>
      <c r="M28" s="21"/>
      <c r="N28" s="110"/>
      <c r="O28" s="131"/>
    </row>
    <row r="29" spans="2:15" ht="29.25" customHeight="1" thickBot="1">
      <c r="B29" s="105" t="s">
        <v>1</v>
      </c>
      <c r="C29" s="75"/>
      <c r="D29" s="76">
        <f>D14+D15+D16+D17+D19</f>
        <v>8</v>
      </c>
      <c r="E29" s="74"/>
      <c r="F29" s="77">
        <f>F14+F15+F16+F17+F19+F20</f>
        <v>28400.25</v>
      </c>
      <c r="G29" s="77">
        <f aca="true" t="shared" si="0" ref="G29:M29">SUM(G14:G28)</f>
        <v>4844.02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77">
        <f t="shared" si="0"/>
        <v>0</v>
      </c>
      <c r="L29" s="77">
        <f t="shared" si="0"/>
        <v>0</v>
      </c>
      <c r="M29" s="78">
        <f t="shared" si="0"/>
        <v>243.8</v>
      </c>
      <c r="N29" s="117">
        <f>F29+G29+H29+I29+J29+K29+L29+M29</f>
        <v>33488.07000000001</v>
      </c>
      <c r="O29" s="138">
        <f>O14+O15+O16+O17+O19+O20</f>
        <v>401856.83999999997</v>
      </c>
    </row>
    <row r="30" spans="2:15" ht="12.75" hidden="1">
      <c r="B30" s="106"/>
      <c r="C30" s="69"/>
      <c r="D30" s="70"/>
      <c r="E30" s="70"/>
      <c r="F30" s="68"/>
      <c r="G30" s="68"/>
      <c r="H30" s="68"/>
      <c r="I30" s="68"/>
      <c r="J30" s="68"/>
      <c r="K30" s="68"/>
      <c r="L30" s="68"/>
      <c r="M30" s="68"/>
      <c r="N30" s="118"/>
      <c r="O30" s="120"/>
    </row>
    <row r="31" spans="2:15" ht="12.75" hidden="1">
      <c r="B31" s="107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18"/>
      <c r="O31" s="120"/>
    </row>
    <row r="32" spans="2:15" ht="12.75" hidden="1">
      <c r="B32" s="149"/>
      <c r="C32" s="72"/>
      <c r="D32" s="73"/>
      <c r="E32" s="73"/>
      <c r="F32" s="71"/>
      <c r="G32" s="71"/>
      <c r="H32" s="71"/>
      <c r="I32" s="71"/>
      <c r="J32" s="71"/>
      <c r="K32" s="71"/>
      <c r="L32" s="71"/>
      <c r="M32" s="71"/>
      <c r="N32" s="119"/>
      <c r="O32" s="120"/>
    </row>
    <row r="33" spans="2:15" ht="12.75">
      <c r="B33" s="28"/>
      <c r="C33" s="28"/>
      <c r="D33" s="29"/>
      <c r="E33" s="29"/>
      <c r="F33" s="28"/>
      <c r="G33" s="28"/>
      <c r="H33" s="28"/>
      <c r="I33" s="28"/>
      <c r="J33" s="28"/>
      <c r="K33" s="28"/>
      <c r="L33" s="28"/>
      <c r="M33" s="28"/>
      <c r="N33" s="34"/>
      <c r="O33" s="1"/>
    </row>
    <row r="34" spans="2:15" ht="15">
      <c r="B34" s="28"/>
      <c r="C34" s="3" t="s">
        <v>44</v>
      </c>
      <c r="D34" s="145"/>
      <c r="E34" s="145"/>
      <c r="F34" s="3"/>
      <c r="G34" s="3"/>
      <c r="H34" s="3"/>
      <c r="I34" s="3"/>
      <c r="J34" s="3"/>
      <c r="K34" s="3"/>
      <c r="L34" s="3"/>
      <c r="M34" s="3" t="s">
        <v>38</v>
      </c>
      <c r="N34" s="3"/>
      <c r="O34" s="3"/>
    </row>
    <row r="35" spans="2:15" ht="15.75">
      <c r="B35" s="30"/>
      <c r="C35" s="3"/>
      <c r="D35" s="3"/>
      <c r="E35" s="3"/>
      <c r="F35" s="95"/>
      <c r="G35" s="7"/>
      <c r="H35" s="8"/>
      <c r="I35" s="8"/>
      <c r="J35" s="4"/>
      <c r="K35" s="4"/>
      <c r="L35" s="7"/>
      <c r="M35" s="7"/>
      <c r="N35" s="6"/>
      <c r="O35" s="6"/>
    </row>
    <row r="36" spans="2:15" ht="15.75">
      <c r="B36" s="28"/>
      <c r="C36" s="146" t="s">
        <v>42</v>
      </c>
      <c r="D36" s="3"/>
      <c r="E36" s="3"/>
      <c r="F36" s="95"/>
      <c r="G36" s="7"/>
      <c r="H36" s="7"/>
      <c r="I36" s="7"/>
      <c r="J36" s="7"/>
      <c r="K36" s="7"/>
      <c r="L36" s="7"/>
      <c r="M36" s="7" t="s">
        <v>43</v>
      </c>
      <c r="N36" s="7"/>
      <c r="O36" s="7"/>
    </row>
    <row r="37" spans="2:15" ht="15">
      <c r="B37" s="147"/>
      <c r="C37" s="147"/>
      <c r="D37" s="147"/>
      <c r="E37" s="147"/>
      <c r="F37" s="148"/>
      <c r="G37" s="148"/>
      <c r="H37" s="148"/>
      <c r="I37" s="148"/>
      <c r="J37" s="31"/>
      <c r="K37" s="31"/>
      <c r="L37" s="31"/>
      <c r="M37" s="31"/>
      <c r="N37" s="31"/>
      <c r="O37" s="1"/>
    </row>
  </sheetData>
  <sheetProtection/>
  <mergeCells count="7">
    <mergeCell ref="G9:K9"/>
    <mergeCell ref="L9:M9"/>
    <mergeCell ref="L5:N5"/>
    <mergeCell ref="D4:F4"/>
    <mergeCell ref="C6:F6"/>
    <mergeCell ref="M3:N3"/>
    <mergeCell ref="L4:N4"/>
  </mergeCells>
  <printOptions/>
  <pageMargins left="0" right="0" top="1.968503937007874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Алла</cp:lastModifiedBy>
  <cp:lastPrinted>2016-10-10T14:32:38Z</cp:lastPrinted>
  <dcterms:created xsi:type="dcterms:W3CDTF">2006-10-24T13:58:35Z</dcterms:created>
  <dcterms:modified xsi:type="dcterms:W3CDTF">2016-10-19T08:35:53Z</dcterms:modified>
  <cp:category/>
  <cp:version/>
  <cp:contentType/>
  <cp:contentStatus/>
</cp:coreProperties>
</file>